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activeX/activeX1.xml" ContentType="application/vnd.ms-office.activeX+xml"/>
  <Override PartName="/xl/activeX/activeX1.bin" ContentType="application/vnd.ms-office.activeX"/>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codeName="ThisWorkbook" defaultThemeVersion="124226"/>
  <mc:AlternateContent xmlns:mc="http://schemas.openxmlformats.org/markup-compatibility/2006">
    <mc:Choice Requires="x15">
      <x15ac:absPath xmlns:x15ac="http://schemas.microsoft.com/office/spreadsheetml/2010/11/ac" url="https://actconseil49.sharepoint.com/sites/ADMINISTRATIF/Documents partages/Client/SHIVA  (LERSY - HOLDING MSC)/Entité Holding MSC/Formation ANIMER MA PERFORMANCE MVP/11 - CR - fiche projet/Fiche Projet/"/>
    </mc:Choice>
  </mc:AlternateContent>
  <xr:revisionPtr revIDLastSave="9" documentId="13_ncr:1_{4533C73F-0E98-45F3-A093-A459483751AA}" xr6:coauthVersionLast="47" xr6:coauthVersionMax="47" xr10:uidLastSave="{E403D317-4D39-4F42-849C-9B91DD90D14A}"/>
  <bookViews>
    <workbookView xWindow="-108" yWindow="-108" windowWidth="23256" windowHeight="12456" tabRatio="760" firstSheet="2" activeTab="2" xr2:uid="{00000000-000D-0000-FFFF-FFFF00000000}"/>
  </bookViews>
  <sheets>
    <sheet name="CR 18 nov" sheetId="87" r:id="rId1"/>
    <sheet name="CR 02 Déc" sheetId="88" r:id="rId2"/>
    <sheet name="CR 05 Déc" sheetId="89" r:id="rId3"/>
    <sheet name="CALCUL indicateurs" sheetId="4" state="hidden" r:id="rId4"/>
    <sheet name="MENU DEROULANT" sheetId="18" state="hidden" r:id="rId5"/>
    <sheet name="Widget Showcase Calcs" sheetId="5" state="hidden" r:id="rId6"/>
    <sheet name="Example Dashboard Calculations" sheetId="3" state="hidden" r:id="rId7"/>
  </sheets>
  <externalReferences>
    <externalReference r:id="rId8"/>
  </externalReferences>
  <definedNames>
    <definedName name="ETAPES" localSheetId="1">'[1]MENU DEROULANT'!$B$3:$B$27</definedName>
    <definedName name="ETAPES" localSheetId="2">'[1]MENU DEROULANT'!$B$3:$B$27</definedName>
    <definedName name="ETAPES" localSheetId="0">'[1]MENU DEROULANT'!$B$3:$B$27</definedName>
    <definedName name="ETAPES">'MENU DEROULANT'!$B$3:$B$27</definedName>
    <definedName name="_xlnm.Print_Area" localSheetId="1">'CR 02 Déc'!$A$1:$T$40</definedName>
    <definedName name="_xlnm.Print_Area" localSheetId="2">'CR 05 Déc'!$A$1:$T$40</definedName>
    <definedName name="_xlnm.Print_Area" localSheetId="0">'CR 18 nov'!$A$1:$T$40</definedName>
  </definedNames>
  <calcPr calcId="191028"/>
  <webPublishObjects count="1">
    <webPublishObject id="27365" divId="Dashboard Ver13_27365" destinationFile="D:\Ben\A) Personal\Computer\Dashboard Widgits\Dashboard Ver13.htm"/>
  </webPublishObject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7" i="3" l="1"/>
  <c r="M49" i="3" s="1"/>
  <c r="D84" i="3"/>
  <c r="D83" i="3"/>
  <c r="E189" i="3" s="1"/>
  <c r="V49" i="3"/>
  <c r="V48" i="3"/>
  <c r="M48" i="3"/>
  <c r="D48" i="3"/>
  <c r="V47" i="3"/>
  <c r="M47" i="3"/>
  <c r="D47" i="3"/>
  <c r="V36" i="3"/>
  <c r="V35" i="3"/>
  <c r="M35" i="3"/>
  <c r="D35" i="3"/>
  <c r="V34" i="3"/>
  <c r="M34" i="3"/>
  <c r="D34" i="3"/>
  <c r="V23" i="3"/>
  <c r="V22" i="3"/>
  <c r="M22" i="3"/>
  <c r="D22" i="3"/>
  <c r="V21" i="3"/>
  <c r="M21" i="3"/>
  <c r="D21" i="3"/>
  <c r="V9" i="3"/>
  <c r="M9" i="3"/>
  <c r="D9" i="3"/>
  <c r="V8" i="3"/>
  <c r="M8" i="3"/>
  <c r="D8" i="3"/>
  <c r="G257" i="5"/>
  <c r="G256" i="5"/>
  <c r="G255" i="5"/>
  <c r="G254" i="5"/>
  <c r="G253" i="5"/>
  <c r="G252" i="5"/>
  <c r="G251" i="5"/>
  <c r="G250" i="5"/>
  <c r="G249" i="5"/>
  <c r="G248" i="5"/>
  <c r="G247" i="5"/>
  <c r="G246" i="5"/>
  <c r="G245" i="5"/>
  <c r="G244" i="5"/>
  <c r="G243" i="5"/>
  <c r="G242" i="5"/>
  <c r="G241" i="5"/>
  <c r="G240" i="5"/>
  <c r="G239" i="5"/>
  <c r="G238" i="5"/>
  <c r="G237" i="5"/>
  <c r="G236" i="5"/>
  <c r="G235" i="5"/>
  <c r="G234" i="5"/>
  <c r="G233" i="5"/>
  <c r="G232" i="5"/>
  <c r="G231" i="5"/>
  <c r="G230" i="5"/>
  <c r="G229" i="5"/>
  <c r="G228" i="5"/>
  <c r="G227" i="5"/>
  <c r="G226" i="5"/>
  <c r="G225" i="5"/>
  <c r="G224" i="5"/>
  <c r="G223" i="5"/>
  <c r="G222" i="5"/>
  <c r="G221" i="5"/>
  <c r="G220" i="5"/>
  <c r="G219" i="5"/>
  <c r="G218" i="5"/>
  <c r="G217" i="5"/>
  <c r="G216" i="5"/>
  <c r="G215" i="5"/>
  <c r="G214" i="5"/>
  <c r="D205" i="5"/>
  <c r="E207" i="5" s="1"/>
  <c r="N185" i="5"/>
  <c r="M195" i="5" s="1"/>
  <c r="I185" i="5"/>
  <c r="H194" i="5" s="1"/>
  <c r="D185" i="5"/>
  <c r="C195" i="5" s="1"/>
  <c r="F175" i="5"/>
  <c r="J175" i="5" s="1"/>
  <c r="E175" i="5"/>
  <c r="D175" i="5" s="1"/>
  <c r="F174" i="5"/>
  <c r="J174" i="5" s="1"/>
  <c r="E174" i="5"/>
  <c r="D174" i="5" s="1"/>
  <c r="F173" i="5"/>
  <c r="J173" i="5" s="1"/>
  <c r="E173" i="5"/>
  <c r="I173" i="5" s="1"/>
  <c r="F172" i="5"/>
  <c r="J172" i="5" s="1"/>
  <c r="E172" i="5"/>
  <c r="I172" i="5" s="1"/>
  <c r="F171" i="5"/>
  <c r="J171" i="5" s="1"/>
  <c r="E171" i="5"/>
  <c r="I171" i="5" s="1"/>
  <c r="F170" i="5"/>
  <c r="F176" i="5" s="1"/>
  <c r="E170" i="5"/>
  <c r="D170" i="5" s="1"/>
  <c r="D176" i="5" s="1"/>
  <c r="E157" i="5"/>
  <c r="E155" i="5"/>
  <c r="G155" i="5" s="1"/>
  <c r="I155" i="5" s="1"/>
  <c r="E145" i="5"/>
  <c r="F145" i="5" s="1"/>
  <c r="G145" i="5" s="1"/>
  <c r="H145" i="5" s="1"/>
  <c r="I145" i="5" s="1"/>
  <c r="J145" i="5" s="1"/>
  <c r="K145" i="5" s="1"/>
  <c r="L145" i="5" s="1"/>
  <c r="M145" i="5" s="1"/>
  <c r="N145" i="5" s="1"/>
  <c r="O145" i="5" s="1"/>
  <c r="P145" i="5" s="1"/>
  <c r="Q145" i="5" s="1"/>
  <c r="R145" i="5" s="1"/>
  <c r="S145" i="5" s="1"/>
  <c r="T145" i="5" s="1"/>
  <c r="U145" i="5" s="1"/>
  <c r="V145" i="5" s="1"/>
  <c r="W145" i="5" s="1"/>
  <c r="X145" i="5" s="1"/>
  <c r="Y145" i="5" s="1"/>
  <c r="Z145" i="5" s="1"/>
  <c r="AA145" i="5" s="1"/>
  <c r="AB145" i="5" s="1"/>
  <c r="AC145" i="5" s="1"/>
  <c r="AD145" i="5" s="1"/>
  <c r="AE145" i="5" s="1"/>
  <c r="AF145" i="5" s="1"/>
  <c r="AG145" i="5" s="1"/>
  <c r="AH145" i="5" s="1"/>
  <c r="AI145" i="5" s="1"/>
  <c r="AJ145" i="5" s="1"/>
  <c r="AK145" i="5" s="1"/>
  <c r="AL145" i="5" s="1"/>
  <c r="AM145" i="5" s="1"/>
  <c r="AN145" i="5" s="1"/>
  <c r="AO145" i="5" s="1"/>
  <c r="AP145" i="5" s="1"/>
  <c r="AQ145" i="5" s="1"/>
  <c r="AR145" i="5" s="1"/>
  <c r="AS145" i="5" s="1"/>
  <c r="AT145" i="5" s="1"/>
  <c r="AU145" i="5" s="1"/>
  <c r="AV145" i="5" s="1"/>
  <c r="AW145" i="5" s="1"/>
  <c r="AX145" i="5" s="1"/>
  <c r="AY145" i="5" s="1"/>
  <c r="AZ145" i="5" s="1"/>
  <c r="BA145" i="5" s="1"/>
  <c r="BB145" i="5" s="1"/>
  <c r="BC145" i="5" s="1"/>
  <c r="BD145" i="5" s="1"/>
  <c r="BE145" i="5" s="1"/>
  <c r="BF145" i="5" s="1"/>
  <c r="BG145" i="5" s="1"/>
  <c r="BH145" i="5" s="1"/>
  <c r="BI145" i="5" s="1"/>
  <c r="BJ145" i="5" s="1"/>
  <c r="BK145" i="5" s="1"/>
  <c r="BL145" i="5" s="1"/>
  <c r="BM145" i="5" s="1"/>
  <c r="BN145" i="5" s="1"/>
  <c r="BO145" i="5" s="1"/>
  <c r="E144" i="5"/>
  <c r="F144" i="5" s="1"/>
  <c r="G144" i="5" s="1"/>
  <c r="H144" i="5" s="1"/>
  <c r="I144" i="5" s="1"/>
  <c r="J144" i="5" s="1"/>
  <c r="K144" i="5" s="1"/>
  <c r="L144" i="5" s="1"/>
  <c r="M144" i="5" s="1"/>
  <c r="N144" i="5" s="1"/>
  <c r="O144" i="5" s="1"/>
  <c r="P144" i="5" s="1"/>
  <c r="Q144" i="5" s="1"/>
  <c r="R144" i="5" s="1"/>
  <c r="S144" i="5" s="1"/>
  <c r="T144" i="5" s="1"/>
  <c r="U144" i="5" s="1"/>
  <c r="V144" i="5" s="1"/>
  <c r="W144" i="5" s="1"/>
  <c r="X144" i="5" s="1"/>
  <c r="Y144" i="5" s="1"/>
  <c r="Z144" i="5" s="1"/>
  <c r="AA144" i="5" s="1"/>
  <c r="AB144" i="5" s="1"/>
  <c r="AC144" i="5" s="1"/>
  <c r="AD144" i="5" s="1"/>
  <c r="AE144" i="5" s="1"/>
  <c r="AF144" i="5" s="1"/>
  <c r="AG144" i="5" s="1"/>
  <c r="AH144" i="5" s="1"/>
  <c r="AI144" i="5" s="1"/>
  <c r="AJ144" i="5" s="1"/>
  <c r="AK144" i="5" s="1"/>
  <c r="AL144" i="5" s="1"/>
  <c r="AM144" i="5" s="1"/>
  <c r="AN144" i="5" s="1"/>
  <c r="AO144" i="5" s="1"/>
  <c r="AP144" i="5" s="1"/>
  <c r="AQ144" i="5" s="1"/>
  <c r="AR144" i="5" s="1"/>
  <c r="AS144" i="5" s="1"/>
  <c r="AT144" i="5" s="1"/>
  <c r="AU144" i="5" s="1"/>
  <c r="AV144" i="5" s="1"/>
  <c r="AW144" i="5" s="1"/>
  <c r="AX144" i="5" s="1"/>
  <c r="AY144" i="5" s="1"/>
  <c r="AZ144" i="5" s="1"/>
  <c r="BA144" i="5" s="1"/>
  <c r="BB144" i="5" s="1"/>
  <c r="BC144" i="5" s="1"/>
  <c r="BD144" i="5" s="1"/>
  <c r="BE144" i="5" s="1"/>
  <c r="BF144" i="5" s="1"/>
  <c r="BG144" i="5" s="1"/>
  <c r="BH144" i="5" s="1"/>
  <c r="BI144" i="5" s="1"/>
  <c r="BJ144" i="5" s="1"/>
  <c r="BK144" i="5" s="1"/>
  <c r="BL144" i="5" s="1"/>
  <c r="BM144" i="5" s="1"/>
  <c r="BN144" i="5" s="1"/>
  <c r="BO144" i="5" s="1"/>
  <c r="F131" i="5"/>
  <c r="F132" i="5" s="1"/>
  <c r="E131" i="5"/>
  <c r="D131" i="5"/>
  <c r="F130" i="5"/>
  <c r="E130" i="5"/>
  <c r="D130" i="5"/>
  <c r="C119" i="5"/>
  <c r="C115" i="5"/>
  <c r="C111" i="5"/>
  <c r="D108" i="5"/>
  <c r="D112" i="5" s="1"/>
  <c r="D116" i="5" s="1"/>
  <c r="D107" i="5"/>
  <c r="D111" i="5" s="1"/>
  <c r="D115" i="5" s="1"/>
  <c r="C107" i="5"/>
  <c r="D96" i="5"/>
  <c r="D95" i="5"/>
  <c r="D94" i="5"/>
  <c r="D93" i="5"/>
  <c r="D92" i="5"/>
  <c r="D91" i="5"/>
  <c r="D90" i="5"/>
  <c r="D89" i="5"/>
  <c r="D87" i="5"/>
  <c r="D86" i="5"/>
  <c r="D71" i="5"/>
  <c r="D70" i="5"/>
  <c r="G69" i="5"/>
  <c r="H69" i="5" s="1"/>
  <c r="D69" i="5"/>
  <c r="D58" i="5"/>
  <c r="D57" i="5"/>
  <c r="D56" i="5"/>
  <c r="D55" i="5"/>
  <c r="D54" i="5"/>
  <c r="D53" i="5"/>
  <c r="D41" i="5"/>
  <c r="D28" i="5"/>
  <c r="D27" i="5"/>
  <c r="D11" i="5"/>
  <c r="D10" i="5"/>
  <c r="D207" i="5" l="1"/>
  <c r="D52" i="3"/>
  <c r="D173" i="5"/>
  <c r="D38" i="3"/>
  <c r="M50" i="3"/>
  <c r="D16" i="5"/>
  <c r="M37" i="3"/>
  <c r="D172" i="5"/>
  <c r="D29" i="5"/>
  <c r="D171" i="5"/>
  <c r="M27" i="3"/>
  <c r="D14" i="3"/>
  <c r="M12" i="3"/>
  <c r="H27" i="5"/>
  <c r="E96" i="5"/>
  <c r="H96" i="5" s="1"/>
  <c r="K96" i="5" s="1"/>
  <c r="G27" i="5"/>
  <c r="G108" i="5"/>
  <c r="D208" i="5"/>
  <c r="F133" i="5"/>
  <c r="V38" i="3"/>
  <c r="D23" i="3"/>
  <c r="E23" i="3" s="1"/>
  <c r="H22" i="3" s="1"/>
  <c r="D36" i="3"/>
  <c r="E36" i="3" s="1"/>
  <c r="H36" i="3" s="1"/>
  <c r="D25" i="3"/>
  <c r="M52" i="3"/>
  <c r="D206" i="5"/>
  <c r="N49" i="3"/>
  <c r="P47" i="3" s="1"/>
  <c r="P50" i="3" s="1"/>
  <c r="E55" i="5"/>
  <c r="D132" i="5"/>
  <c r="G71" i="5"/>
  <c r="M11" i="3"/>
  <c r="D94" i="3"/>
  <c r="D103" i="3"/>
  <c r="E114" i="3"/>
  <c r="D126" i="3"/>
  <c r="D135" i="3"/>
  <c r="E146" i="3"/>
  <c r="D158" i="3"/>
  <c r="D167" i="3"/>
  <c r="E178" i="3"/>
  <c r="E159" i="5"/>
  <c r="I174" i="5"/>
  <c r="M53" i="3"/>
  <c r="E94" i="3"/>
  <c r="D106" i="3"/>
  <c r="D115" i="3"/>
  <c r="E126" i="3"/>
  <c r="D138" i="3"/>
  <c r="D147" i="3"/>
  <c r="E158" i="3"/>
  <c r="D170" i="3"/>
  <c r="D179" i="3"/>
  <c r="D95" i="3"/>
  <c r="E106" i="3"/>
  <c r="D118" i="3"/>
  <c r="D127" i="3"/>
  <c r="E138" i="3"/>
  <c r="D150" i="3"/>
  <c r="D159" i="3"/>
  <c r="E170" i="3"/>
  <c r="D182" i="3"/>
  <c r="E206" i="5"/>
  <c r="M14" i="3"/>
  <c r="M23" i="3"/>
  <c r="N23" i="3" s="1"/>
  <c r="P23" i="3" s="1"/>
  <c r="X47" i="3"/>
  <c r="X49" i="3" s="1"/>
  <c r="D98" i="3"/>
  <c r="D107" i="3"/>
  <c r="E118" i="3"/>
  <c r="D130" i="3"/>
  <c r="D139" i="3"/>
  <c r="E150" i="3"/>
  <c r="D162" i="3"/>
  <c r="D171" i="3"/>
  <c r="E182" i="3"/>
  <c r="E98" i="3"/>
  <c r="D110" i="3"/>
  <c r="D119" i="3"/>
  <c r="E130" i="3"/>
  <c r="D142" i="3"/>
  <c r="D151" i="3"/>
  <c r="E162" i="3"/>
  <c r="D174" i="3"/>
  <c r="D183" i="3"/>
  <c r="F134" i="5"/>
  <c r="D15" i="5"/>
  <c r="E133" i="5"/>
  <c r="E176" i="5"/>
  <c r="M25" i="3"/>
  <c r="M36" i="3"/>
  <c r="N36" i="3" s="1"/>
  <c r="P36" i="3" s="1"/>
  <c r="D90" i="3"/>
  <c r="D99" i="3"/>
  <c r="E110" i="3"/>
  <c r="D122" i="3"/>
  <c r="D131" i="3"/>
  <c r="E142" i="3"/>
  <c r="D154" i="3"/>
  <c r="D163" i="3"/>
  <c r="E174" i="3"/>
  <c r="D186" i="3"/>
  <c r="G54" i="5"/>
  <c r="G57" i="5" s="1"/>
  <c r="J54" i="5" s="1"/>
  <c r="D75" i="5"/>
  <c r="G110" i="5"/>
  <c r="D209" i="5"/>
  <c r="X8" i="3"/>
  <c r="Y8" i="3" s="1"/>
  <c r="D39" i="3"/>
  <c r="E90" i="3"/>
  <c r="D85" i="3" s="1"/>
  <c r="D102" i="3"/>
  <c r="D111" i="3"/>
  <c r="E122" i="3"/>
  <c r="D134" i="3"/>
  <c r="D143" i="3"/>
  <c r="E154" i="3"/>
  <c r="D166" i="3"/>
  <c r="D175" i="3"/>
  <c r="E186" i="3"/>
  <c r="D27" i="3"/>
  <c r="M38" i="3"/>
  <c r="D37" i="3"/>
  <c r="D91" i="3"/>
  <c r="E102" i="3"/>
  <c r="D114" i="3"/>
  <c r="D123" i="3"/>
  <c r="E134" i="3"/>
  <c r="D146" i="3"/>
  <c r="D155" i="3"/>
  <c r="E166" i="3"/>
  <c r="D178" i="3"/>
  <c r="D187" i="3"/>
  <c r="O195" i="5"/>
  <c r="N195" i="5"/>
  <c r="P195" i="5" s="1"/>
  <c r="E195" i="5"/>
  <c r="D195" i="5"/>
  <c r="F195" i="5" s="1"/>
  <c r="J194" i="5"/>
  <c r="I194" i="5"/>
  <c r="K194" i="5" s="1"/>
  <c r="F96" i="5"/>
  <c r="I96" i="5" s="1"/>
  <c r="D119" i="5"/>
  <c r="G118" i="5" s="1"/>
  <c r="G114" i="5"/>
  <c r="D120" i="5"/>
  <c r="G116" i="5"/>
  <c r="G115" i="5"/>
  <c r="G106" i="5"/>
  <c r="E132" i="5"/>
  <c r="I170" i="5"/>
  <c r="V11" i="3"/>
  <c r="D50" i="3"/>
  <c r="V52" i="3"/>
  <c r="D13" i="5"/>
  <c r="E89" i="5"/>
  <c r="E90" i="5"/>
  <c r="E91" i="5"/>
  <c r="E92" i="5"/>
  <c r="E93" i="5"/>
  <c r="E94" i="5"/>
  <c r="E95" i="5"/>
  <c r="G111" i="5"/>
  <c r="J170" i="5"/>
  <c r="I175" i="5"/>
  <c r="C186" i="5"/>
  <c r="M186" i="5"/>
  <c r="H187" i="5"/>
  <c r="C188" i="5"/>
  <c r="M188" i="5"/>
  <c r="H189" i="5"/>
  <c r="C190" i="5"/>
  <c r="M190" i="5"/>
  <c r="H191" i="5"/>
  <c r="C192" i="5"/>
  <c r="M192" i="5"/>
  <c r="H193" i="5"/>
  <c r="C194" i="5"/>
  <c r="M194" i="5"/>
  <c r="H195" i="5"/>
  <c r="D12" i="3"/>
  <c r="V14" i="3"/>
  <c r="V25" i="3"/>
  <c r="M39" i="3"/>
  <c r="D53" i="3"/>
  <c r="D14" i="5"/>
  <c r="D72" i="5"/>
  <c r="D133" i="5"/>
  <c r="D26" i="3"/>
  <c r="V39" i="3"/>
  <c r="V50" i="3"/>
  <c r="D73" i="5"/>
  <c r="G107" i="5"/>
  <c r="G112" i="5"/>
  <c r="D10" i="3"/>
  <c r="E10" i="3" s="1"/>
  <c r="H10" i="3" s="1"/>
  <c r="V12" i="3"/>
  <c r="M26" i="3"/>
  <c r="X34" i="3"/>
  <c r="X36" i="3" s="1"/>
  <c r="D40" i="3"/>
  <c r="D51" i="3"/>
  <c r="V53" i="3"/>
  <c r="E91" i="3"/>
  <c r="E95" i="3"/>
  <c r="E99" i="3"/>
  <c r="E103" i="3"/>
  <c r="E107" i="3"/>
  <c r="E111" i="3"/>
  <c r="E115" i="3"/>
  <c r="E119" i="3"/>
  <c r="E123" i="3"/>
  <c r="E127" i="3"/>
  <c r="E131" i="3"/>
  <c r="E135" i="3"/>
  <c r="E139" i="3"/>
  <c r="E143" i="3"/>
  <c r="E147" i="3"/>
  <c r="E151" i="3"/>
  <c r="E155" i="3"/>
  <c r="E159" i="3"/>
  <c r="E163" i="3"/>
  <c r="E167" i="3"/>
  <c r="E171" i="3"/>
  <c r="E175" i="3"/>
  <c r="E179" i="3"/>
  <c r="E183" i="3"/>
  <c r="E187" i="3"/>
  <c r="D74" i="5"/>
  <c r="M10" i="3"/>
  <c r="N10" i="3" s="1"/>
  <c r="P8" i="3" s="1"/>
  <c r="P11" i="3" s="1"/>
  <c r="D13" i="3"/>
  <c r="D24" i="3"/>
  <c r="V26" i="3"/>
  <c r="V37" i="3"/>
  <c r="M40" i="3"/>
  <c r="M51" i="3"/>
  <c r="D92" i="3"/>
  <c r="D96" i="3"/>
  <c r="D100" i="3"/>
  <c r="D104" i="3"/>
  <c r="D108" i="3"/>
  <c r="D112" i="3"/>
  <c r="D116" i="3"/>
  <c r="D120" i="3"/>
  <c r="D124" i="3"/>
  <c r="D128" i="3"/>
  <c r="D132" i="3"/>
  <c r="D136" i="3"/>
  <c r="D140" i="3"/>
  <c r="D144" i="3"/>
  <c r="D148" i="3"/>
  <c r="D152" i="3"/>
  <c r="D156" i="3"/>
  <c r="D160" i="3"/>
  <c r="D164" i="3"/>
  <c r="D168" i="3"/>
  <c r="D172" i="3"/>
  <c r="D176" i="3"/>
  <c r="D180" i="3"/>
  <c r="D184" i="3"/>
  <c r="D188" i="3"/>
  <c r="H186" i="5"/>
  <c r="C187" i="5"/>
  <c r="M187" i="5"/>
  <c r="H188" i="5"/>
  <c r="C189" i="5"/>
  <c r="M189" i="5"/>
  <c r="H190" i="5"/>
  <c r="C191" i="5"/>
  <c r="M191" i="5"/>
  <c r="H192" i="5"/>
  <c r="C193" i="5"/>
  <c r="M193" i="5"/>
  <c r="V10" i="3"/>
  <c r="M13" i="3"/>
  <c r="X21" i="3"/>
  <c r="X23" i="3" s="1"/>
  <c r="M24" i="3"/>
  <c r="V40" i="3"/>
  <c r="D49" i="3"/>
  <c r="E49" i="3" s="1"/>
  <c r="G49" i="3" s="1"/>
  <c r="V51" i="3"/>
  <c r="E92" i="3"/>
  <c r="E96" i="3"/>
  <c r="E100" i="3"/>
  <c r="E104" i="3"/>
  <c r="E108" i="3"/>
  <c r="E112" i="3"/>
  <c r="E116" i="3"/>
  <c r="E120" i="3"/>
  <c r="E124" i="3"/>
  <c r="E128" i="3"/>
  <c r="E132" i="3"/>
  <c r="E136" i="3"/>
  <c r="E140" i="3"/>
  <c r="E144" i="3"/>
  <c r="E148" i="3"/>
  <c r="E152" i="3"/>
  <c r="E156" i="3"/>
  <c r="E160" i="3"/>
  <c r="E164" i="3"/>
  <c r="E168" i="3"/>
  <c r="E172" i="3"/>
  <c r="E176" i="3"/>
  <c r="E180" i="3"/>
  <c r="E184" i="3"/>
  <c r="E188" i="3"/>
  <c r="D11" i="3"/>
  <c r="V13" i="3"/>
  <c r="V24" i="3"/>
  <c r="D93" i="3"/>
  <c r="D97" i="3"/>
  <c r="D101" i="3"/>
  <c r="D105" i="3"/>
  <c r="D109" i="3"/>
  <c r="D113" i="3"/>
  <c r="D117" i="3"/>
  <c r="D121" i="3"/>
  <c r="D125" i="3"/>
  <c r="D129" i="3"/>
  <c r="D133" i="3"/>
  <c r="D137" i="3"/>
  <c r="D141" i="3"/>
  <c r="D145" i="3"/>
  <c r="D149" i="3"/>
  <c r="D153" i="3"/>
  <c r="D157" i="3"/>
  <c r="D161" i="3"/>
  <c r="D165" i="3"/>
  <c r="D169" i="3"/>
  <c r="D173" i="3"/>
  <c r="D177" i="3"/>
  <c r="D181" i="3"/>
  <c r="D185" i="3"/>
  <c r="D189" i="3"/>
  <c r="V27" i="3"/>
  <c r="E93" i="3"/>
  <c r="E97" i="3"/>
  <c r="E101" i="3"/>
  <c r="E105" i="3"/>
  <c r="E109" i="3"/>
  <c r="E113" i="3"/>
  <c r="E117" i="3"/>
  <c r="E121" i="3"/>
  <c r="E125" i="3"/>
  <c r="E129" i="3"/>
  <c r="E133" i="3"/>
  <c r="E137" i="3"/>
  <c r="E141" i="3"/>
  <c r="E145" i="3"/>
  <c r="E149" i="3"/>
  <c r="E153" i="3"/>
  <c r="E157" i="3"/>
  <c r="E161" i="3"/>
  <c r="E165" i="3"/>
  <c r="E169" i="3"/>
  <c r="E173" i="3"/>
  <c r="E177" i="3"/>
  <c r="E181" i="3"/>
  <c r="E185" i="3"/>
  <c r="F30" i="4"/>
  <c r="D40" i="5" s="1"/>
  <c r="G96" i="5" l="1"/>
  <c r="J96" i="5" s="1"/>
  <c r="I53" i="5"/>
  <c r="I56" i="5" s="1"/>
  <c r="I55" i="5"/>
  <c r="J53" i="5"/>
  <c r="J56" i="5" s="1"/>
  <c r="D134" i="5"/>
  <c r="I54" i="5"/>
  <c r="E134" i="5"/>
  <c r="J55" i="5"/>
  <c r="Q47" i="3"/>
  <c r="Q50" i="3" s="1"/>
  <c r="Q49" i="3"/>
  <c r="P48" i="3"/>
  <c r="Q48" i="3"/>
  <c r="P49" i="3"/>
  <c r="X10" i="3"/>
  <c r="Q21" i="3"/>
  <c r="Q24" i="3" s="1"/>
  <c r="Q22" i="3"/>
  <c r="Q23" i="3"/>
  <c r="P21" i="3"/>
  <c r="P24" i="3" s="1"/>
  <c r="P22" i="3"/>
  <c r="Y47" i="3"/>
  <c r="Q34" i="3"/>
  <c r="Q37" i="3" s="1"/>
  <c r="P35" i="3"/>
  <c r="P34" i="3"/>
  <c r="P37" i="3" s="1"/>
  <c r="Q36" i="3"/>
  <c r="Q35" i="3"/>
  <c r="G8" i="3"/>
  <c r="G11" i="3" s="1"/>
  <c r="H8" i="3"/>
  <c r="H11" i="3" s="1"/>
  <c r="G9" i="3"/>
  <c r="G10" i="3"/>
  <c r="H9" i="3"/>
  <c r="P9" i="3"/>
  <c r="H48" i="3"/>
  <c r="G47" i="3"/>
  <c r="G50" i="3" s="1"/>
  <c r="H49" i="3"/>
  <c r="H47" i="3"/>
  <c r="H50" i="3" s="1"/>
  <c r="G48" i="3"/>
  <c r="P10" i="3"/>
  <c r="G34" i="3"/>
  <c r="G37" i="3" s="1"/>
  <c r="H23" i="3"/>
  <c r="H35" i="3"/>
  <c r="H21" i="3"/>
  <c r="H24" i="3" s="1"/>
  <c r="Y21" i="3"/>
  <c r="Q9" i="3"/>
  <c r="G36" i="3"/>
  <c r="E193" i="5"/>
  <c r="D193" i="5"/>
  <c r="F193" i="5" s="1"/>
  <c r="E192" i="5"/>
  <c r="D192" i="5"/>
  <c r="F192" i="5" s="1"/>
  <c r="O186" i="5"/>
  <c r="N186" i="5"/>
  <c r="P186" i="5" s="1"/>
  <c r="H92" i="5"/>
  <c r="K92" i="5" s="1"/>
  <c r="G92" i="5"/>
  <c r="J92" i="5" s="1"/>
  <c r="F92" i="5"/>
  <c r="I92" i="5" s="1"/>
  <c r="Q10" i="3"/>
  <c r="G22" i="3"/>
  <c r="J192" i="5"/>
  <c r="I192" i="5"/>
  <c r="K192" i="5" s="1"/>
  <c r="E187" i="5"/>
  <c r="D187" i="5"/>
  <c r="F187" i="5" s="1"/>
  <c r="J191" i="5"/>
  <c r="I191" i="5"/>
  <c r="K191" i="5" s="1"/>
  <c r="E186" i="5"/>
  <c r="D186" i="5"/>
  <c r="F186" i="5" s="1"/>
  <c r="H91" i="5"/>
  <c r="K91" i="5" s="1"/>
  <c r="G91" i="5"/>
  <c r="J91" i="5" s="1"/>
  <c r="F91" i="5"/>
  <c r="I91" i="5" s="1"/>
  <c r="O191" i="5"/>
  <c r="N191" i="5"/>
  <c r="P191" i="5" s="1"/>
  <c r="O187" i="5"/>
  <c r="N187" i="5"/>
  <c r="P187" i="5" s="1"/>
  <c r="J186" i="5"/>
  <c r="I186" i="5"/>
  <c r="K186" i="5" s="1"/>
  <c r="O190" i="5"/>
  <c r="N190" i="5"/>
  <c r="P190" i="5" s="1"/>
  <c r="H90" i="5"/>
  <c r="K90" i="5" s="1"/>
  <c r="G90" i="5"/>
  <c r="J90" i="5" s="1"/>
  <c r="F90" i="5"/>
  <c r="I90" i="5" s="1"/>
  <c r="H34" i="3"/>
  <c r="H37" i="3" s="1"/>
  <c r="G21" i="3"/>
  <c r="G24" i="3" s="1"/>
  <c r="E191" i="5"/>
  <c r="D191" i="5"/>
  <c r="F191" i="5" s="1"/>
  <c r="J195" i="5"/>
  <c r="I195" i="5"/>
  <c r="K195" i="5" s="1"/>
  <c r="E190" i="5"/>
  <c r="D190" i="5"/>
  <c r="F190" i="5" s="1"/>
  <c r="H89" i="5"/>
  <c r="K89" i="5" s="1"/>
  <c r="P128" i="5" s="1"/>
  <c r="G89" i="5"/>
  <c r="J89" i="5" s="1"/>
  <c r="F89" i="5"/>
  <c r="I89" i="5" s="1"/>
  <c r="G23" i="3"/>
  <c r="Q8" i="3"/>
  <c r="Q11" i="3" s="1"/>
  <c r="G35" i="3"/>
  <c r="J190" i="5"/>
  <c r="I190" i="5"/>
  <c r="K190" i="5" s="1"/>
  <c r="O194" i="5"/>
  <c r="N194" i="5"/>
  <c r="P194" i="5" s="1"/>
  <c r="J189" i="5"/>
  <c r="I189" i="5"/>
  <c r="K189" i="5" s="1"/>
  <c r="O189" i="5"/>
  <c r="N189" i="5"/>
  <c r="P189" i="5" s="1"/>
  <c r="E194" i="5"/>
  <c r="D194" i="5"/>
  <c r="F194" i="5" s="1"/>
  <c r="O188" i="5"/>
  <c r="N188" i="5"/>
  <c r="P188" i="5" s="1"/>
  <c r="H95" i="5"/>
  <c r="K95" i="5" s="1"/>
  <c r="G95" i="5"/>
  <c r="J95" i="5" s="1"/>
  <c r="F95" i="5"/>
  <c r="I95" i="5" s="1"/>
  <c r="G119" i="5"/>
  <c r="G120" i="5"/>
  <c r="Y34" i="3"/>
  <c r="E189" i="5"/>
  <c r="D189" i="5"/>
  <c r="F189" i="5" s="1"/>
  <c r="J193" i="5"/>
  <c r="I193" i="5"/>
  <c r="K193" i="5" s="1"/>
  <c r="E188" i="5"/>
  <c r="D188" i="5"/>
  <c r="F188" i="5" s="1"/>
  <c r="H94" i="5"/>
  <c r="K94" i="5" s="1"/>
  <c r="G94" i="5"/>
  <c r="J94" i="5" s="1"/>
  <c r="F94" i="5"/>
  <c r="I94" i="5" s="1"/>
  <c r="O193" i="5"/>
  <c r="N193" i="5"/>
  <c r="P193" i="5" s="1"/>
  <c r="J188" i="5"/>
  <c r="I188" i="5"/>
  <c r="K188" i="5" s="1"/>
  <c r="O192" i="5"/>
  <c r="N192" i="5"/>
  <c r="P192" i="5" s="1"/>
  <c r="J187" i="5"/>
  <c r="I187" i="5"/>
  <c r="K187" i="5" s="1"/>
  <c r="H93" i="5"/>
  <c r="K93" i="5" s="1"/>
  <c r="G93" i="5"/>
  <c r="J93" i="5" s="1"/>
  <c r="F93" i="5"/>
  <c r="I93" i="5" s="1"/>
  <c r="F13" i="4"/>
  <c r="D12" i="5" s="1"/>
  <c r="E12" i="5" s="1"/>
  <c r="H11" i="5" s="1"/>
  <c r="G40" i="5"/>
  <c r="D42" i="5"/>
  <c r="H40" i="5"/>
  <c r="G12" i="5" l="1"/>
  <c r="G10" i="5"/>
  <c r="G13" i="5" s="1"/>
  <c r="H10" i="5"/>
  <c r="H13" i="5" s="1"/>
  <c r="H12" i="5"/>
  <c r="G1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Ben</author>
  </authors>
  <commentList>
    <comment ref="D10" authorId="0" shapeId="0" xr:uid="{00000000-0006-0000-0B00-000001000000}">
      <text>
        <r>
          <rPr>
            <b/>
            <sz val="9"/>
            <color indexed="81"/>
            <rFont val="Tahoma"/>
            <family val="2"/>
          </rPr>
          <t>EDW:</t>
        </r>
        <r>
          <rPr>
            <sz val="9"/>
            <color indexed="81"/>
            <rFont val="Tahoma"/>
            <family val="2"/>
          </rPr>
          <t xml:space="preserve">
Link the yellow cells to your "My Configuration Page"</t>
        </r>
      </text>
    </comment>
    <comment ref="D27" authorId="0" shapeId="0" xr:uid="{00000000-0006-0000-0B00-000002000000}">
      <text>
        <r>
          <rPr>
            <b/>
            <sz val="9"/>
            <color indexed="81"/>
            <rFont val="Tahoma"/>
            <family val="2"/>
          </rPr>
          <t>EDW:</t>
        </r>
        <r>
          <rPr>
            <sz val="9"/>
            <color indexed="81"/>
            <rFont val="Tahoma"/>
            <family val="2"/>
          </rPr>
          <t xml:space="preserve">
Link the yellow cells to your "My Configuration Page"</t>
        </r>
      </text>
    </comment>
    <comment ref="D40" authorId="0" shapeId="0" xr:uid="{00000000-0006-0000-0B00-000003000000}">
      <text>
        <r>
          <rPr>
            <b/>
            <sz val="9"/>
            <color indexed="81"/>
            <rFont val="Tahoma"/>
            <family val="2"/>
          </rPr>
          <t>EDW:</t>
        </r>
        <r>
          <rPr>
            <sz val="9"/>
            <color indexed="81"/>
            <rFont val="Tahoma"/>
            <family val="2"/>
          </rPr>
          <t xml:space="preserve">
Link the yellow cells to your "My Configuration Page"</t>
        </r>
      </text>
    </comment>
    <comment ref="D53" authorId="0" shapeId="0" xr:uid="{00000000-0006-0000-0B00-000004000000}">
      <text>
        <r>
          <rPr>
            <b/>
            <sz val="9"/>
            <color indexed="81"/>
            <rFont val="Tahoma"/>
            <family val="2"/>
          </rPr>
          <t xml:space="preserve">EDW:
</t>
        </r>
        <r>
          <rPr>
            <sz val="9"/>
            <color indexed="81"/>
            <rFont val="Tahoma"/>
            <family val="2"/>
          </rPr>
          <t>Link the yellow cells to your "My Configuration Page"</t>
        </r>
      </text>
    </comment>
    <comment ref="D69" authorId="0" shapeId="0" xr:uid="{00000000-0006-0000-0B00-000005000000}">
      <text>
        <r>
          <rPr>
            <b/>
            <sz val="9"/>
            <color indexed="81"/>
            <rFont val="Tahoma"/>
            <family val="2"/>
          </rPr>
          <t xml:space="preserve">EDW:
</t>
        </r>
        <r>
          <rPr>
            <sz val="9"/>
            <color indexed="81"/>
            <rFont val="Tahoma"/>
            <family val="2"/>
          </rPr>
          <t xml:space="preserve">Link the yellow cells to your "My Configuration Page"
</t>
        </r>
      </text>
    </comment>
    <comment ref="D86" authorId="0" shapeId="0" xr:uid="{00000000-0006-0000-0B00-000006000000}">
      <text>
        <r>
          <rPr>
            <b/>
            <sz val="9"/>
            <color indexed="81"/>
            <rFont val="Tahoma"/>
            <family val="2"/>
          </rPr>
          <t xml:space="preserve">EDW:
</t>
        </r>
        <r>
          <rPr>
            <sz val="9"/>
            <color indexed="81"/>
            <rFont val="Tahoma"/>
            <family val="2"/>
          </rPr>
          <t xml:space="preserve">Link the yellow cells to your "My Configuration Page"
</t>
        </r>
      </text>
    </comment>
    <comment ref="G155" authorId="0" shapeId="0" xr:uid="{00000000-0006-0000-0B00-000007000000}">
      <text>
        <r>
          <rPr>
            <b/>
            <sz val="9"/>
            <color indexed="81"/>
            <rFont val="Tahoma"/>
            <family val="2"/>
          </rPr>
          <t>EDW:</t>
        </r>
        <r>
          <rPr>
            <sz val="9"/>
            <color indexed="81"/>
            <rFont val="Tahoma"/>
            <family val="2"/>
          </rPr>
          <t xml:space="preserve">
This cell is an intermidiary step to format the number with a comma.</t>
        </r>
      </text>
    </comment>
    <comment ref="I155" authorId="0" shapeId="0" xr:uid="{00000000-0006-0000-0B00-000008000000}">
      <text>
        <r>
          <rPr>
            <b/>
            <sz val="9"/>
            <color indexed="81"/>
            <rFont val="Tahoma"/>
            <family val="2"/>
          </rPr>
          <t>EDW:</t>
        </r>
        <r>
          <rPr>
            <sz val="9"/>
            <color indexed="81"/>
            <rFont val="Tahoma"/>
            <family val="2"/>
          </rPr>
          <t xml:space="preserve">
Here we add a dollar sign to the front of the number. Feel free to add your own currency symbol.</t>
        </r>
      </text>
    </comment>
  </commentList>
</comments>
</file>

<file path=xl/sharedStrings.xml><?xml version="1.0" encoding="utf-8"?>
<sst xmlns="http://schemas.openxmlformats.org/spreadsheetml/2006/main" count="522" uniqueCount="217">
  <si>
    <t xml:space="preserve">CHANTIER ANIMER MA PERFORMANCE </t>
  </si>
  <si>
    <t>Objectifs du chantier</t>
  </si>
  <si>
    <t>Indicateurs :</t>
  </si>
  <si>
    <t>Initial</t>
  </si>
  <si>
    <t>Actuel</t>
  </si>
  <si>
    <t>Cible</t>
  </si>
  <si>
    <t>Comprendre l'approche MVP et ses objectifs</t>
  </si>
  <si>
    <t xml:space="preserve">Développer la capacité d'analyse des indicateurs clefs du processus </t>
  </si>
  <si>
    <t xml:space="preserve">Co construire ces indicateurs </t>
  </si>
  <si>
    <t>Dates Réalisées / Planifiées</t>
  </si>
  <si>
    <t xml:space="preserve"> Novembre</t>
  </si>
  <si>
    <t xml:space="preserve">Décembre </t>
  </si>
  <si>
    <t xml:space="preserve">Avancement </t>
  </si>
  <si>
    <t>1/3 Jours
33%</t>
  </si>
  <si>
    <t>Mise en œuvre des actions</t>
  </si>
  <si>
    <t>Bilan à Chaud</t>
  </si>
  <si>
    <t>Réalisées</t>
  </si>
  <si>
    <t>A Faire</t>
  </si>
  <si>
    <t>Satisfactions</t>
  </si>
  <si>
    <t>Points de Vigilance</t>
  </si>
  <si>
    <t>Présentation des objectifs de la journée 
Ré activation du séminaire 
le processus mènent au résultat 
Définir les indicateurs de processus et résultats 
Cartographie des indicateurs cible 
Matrice et niveau de maturité du management Visuel 
Drafter les prémices des indicateurs 
Les bonnes pratiques d'un indicateur - couleur modèle SMART 
Définir les indicateurs de demain sur le modèle  SHIVA</t>
  </si>
  <si>
    <t xml:space="preserve">Responsable exploitation - commencer à réfléchir et à pré dessiner les indicateurs afin de préparer la journée du 02/12 et 05/12
Planifier les journées, valider le lieu (02 St Luce sur Loire &amp; 05 Aubigny siège) 
Envoyer des exemples d'indicateurs </t>
  </si>
  <si>
    <t xml:space="preserve">Investissement des REX dans la démarche 
Mesure, rendre les choses factuelles 
Choix de mini groupe responsable site  </t>
  </si>
  <si>
    <r>
      <t xml:space="preserve">Bien faire la gymnastique entre processus &amp; résulats 
</t>
    </r>
    <r>
      <rPr>
        <sz val="9"/>
        <color rgb="FFC00000"/>
        <rFont val="Arial Nova Light"/>
        <family val="2"/>
      </rPr>
      <t xml:space="preserve">Résultat = mesure l'efficacité ou l'impact des actions, mesure l'effet ou le résultat après l'excution du processus </t>
    </r>
    <r>
      <rPr>
        <sz val="9"/>
        <rFont val="Arial Nova Light"/>
        <family val="2"/>
      </rPr>
      <t xml:space="preserve">
</t>
    </r>
    <r>
      <rPr>
        <sz val="9"/>
        <color rgb="FFC00000"/>
        <rFont val="Arial Nova Light"/>
        <family val="2"/>
      </rPr>
      <t>Processus = Mesure les actions pour atteindre un résultat, permet de prendre des actions ou des mesures correctives en temps réel.</t>
    </r>
  </si>
  <si>
    <t>Equipe chantier Kaizen</t>
  </si>
  <si>
    <t>Illustrations de l'intervention</t>
  </si>
  <si>
    <t xml:space="preserve">Sponsor </t>
  </si>
  <si>
    <t>Emmanuelle L</t>
  </si>
  <si>
    <t xml:space="preserve">Pilote </t>
  </si>
  <si>
    <t>Audrey G</t>
  </si>
  <si>
    <t xml:space="preserve">Alexandra </t>
  </si>
  <si>
    <t>Philippe</t>
  </si>
  <si>
    <t>Intervenant ACT</t>
  </si>
  <si>
    <t xml:space="preserve">Frank &amp; Loic </t>
  </si>
  <si>
    <t>2/3 Jours
66%</t>
  </si>
  <si>
    <r>
      <rPr>
        <b/>
        <sz val="8"/>
        <color theme="1"/>
        <rFont val="Arial Nova Light"/>
        <family val="2"/>
      </rPr>
      <t>Matin Groupe 01 Pilier Notoriété</t>
    </r>
    <r>
      <rPr>
        <sz val="8"/>
        <color theme="1"/>
        <rFont val="Arial Nova Light"/>
        <family val="2"/>
      </rPr>
      <t xml:space="preserve">
Comprendre les indicateurs processus VS Résultat via une matrice 
Un bon indicateur c'est quoi ? Les points clés pour construire un bon indicateur 
Création d'un indicateur de résultat et 2 processus 
</t>
    </r>
    <r>
      <rPr>
        <b/>
        <sz val="8"/>
        <color theme="1"/>
        <rFont val="Arial Nova Light"/>
        <family val="2"/>
      </rPr>
      <t xml:space="preserve">Matin Groupe 02 Pilier C.A
</t>
    </r>
    <r>
      <rPr>
        <sz val="8"/>
        <color theme="1"/>
        <rFont val="Arial Nova Light"/>
        <family val="2"/>
      </rPr>
      <t xml:space="preserve">Travail de groupe sur le pilier Notoriété 
Comprendre les indicateurs processus VS Résultat via une matrice 
Un bon indicateur c'est quoi ? Les points clés pour construire un bon indicateur 
Création d'un indicateur de résultat et 2 processus </t>
    </r>
  </si>
  <si>
    <t>Préparer l'intervention pour le 05/12 - Shiva statuer et définir les indicateurs à emmener pour le dernier pilier Delta EDM.
Préparer la mise en commun.
Finir au propore les indicateurs et imprimer pour la restitution du 05 décembre.</t>
  </si>
  <si>
    <t xml:space="preserve">Atteinte des livrables dans la journée 
2 indicateurs résultats - 4 processus 
Dynamique des groupes 
</t>
  </si>
  <si>
    <t xml:space="preserve">Attention changement de culture des agences, suivre le déploiment 
Montrer l'intêret de mesurer et la pertinence du choix des indicateurs choisis </t>
  </si>
  <si>
    <t xml:space="preserve"> Loic </t>
  </si>
  <si>
    <r>
      <rPr>
        <b/>
        <sz val="8"/>
        <color theme="1"/>
        <rFont val="Arial Nova Light"/>
        <family val="2"/>
      </rPr>
      <t>Matin Groupe 03 Pilier Delta EDM</t>
    </r>
    <r>
      <rPr>
        <sz val="8"/>
        <color theme="1"/>
        <rFont val="Arial Nova Light"/>
        <family val="2"/>
      </rPr>
      <t xml:space="preserve">
Comprendre les indicateurs processus VS Résultat via une matrice 
Un bon indicateur c'est quoi ? Les points clés pour construire un bon indicateur 
Création d'un indicateur de résultat et 2 processus 
</t>
    </r>
    <r>
      <rPr>
        <b/>
        <sz val="8"/>
        <color theme="1"/>
        <rFont val="Arial Nova Light"/>
        <family val="2"/>
      </rPr>
      <t xml:space="preserve">Restitution Après midi 
</t>
    </r>
    <r>
      <rPr>
        <sz val="8"/>
        <color theme="1"/>
        <rFont val="Arial Nova Light"/>
        <family val="2"/>
      </rPr>
      <t xml:space="preserve">Présentation des 3 piliers + Modifications 
Les bonnes pratiques d'une animations 
Créaetion du standard d'animation 
Feuille de route et plan d'action </t>
    </r>
  </si>
  <si>
    <t xml:space="preserve">Voir feuille de route en photo
Oragnisation des prochains jours 
Points téléphoniques et Whatts app pour débriefing et évolution du démarrage </t>
  </si>
  <si>
    <t xml:space="preserve">Indicateurs prêts à être testés 
La motivation des équipes 
</t>
  </si>
  <si>
    <t xml:space="preserve">Bien relever les points durs et faiblesses pour travailler les axes d'améliorations.
Coordination avec toute les agences à bien verrouiller. </t>
  </si>
  <si>
    <t>Press F9 to update widgets with random data!</t>
  </si>
  <si>
    <t>LIGHT COLOR SCHEME</t>
  </si>
  <si>
    <t>Widget Main Title</t>
  </si>
  <si>
    <t>Avancement Chantier</t>
  </si>
  <si>
    <t>Widget Units</t>
  </si>
  <si>
    <t>%</t>
  </si>
  <si>
    <t>Actual Value</t>
  </si>
  <si>
    <t>Minimum Value</t>
  </si>
  <si>
    <t>Maximum Value</t>
  </si>
  <si>
    <t>Taux de réussite</t>
  </si>
  <si>
    <t>Total Value</t>
  </si>
  <si>
    <t>N°</t>
  </si>
  <si>
    <t>D</t>
  </si>
  <si>
    <t>M</t>
  </si>
  <si>
    <t>A</t>
  </si>
  <si>
    <t>I</t>
  </si>
  <si>
    <t>C</t>
  </si>
  <si>
    <t>Microsoft Excel Dashboard Calculations Page</t>
  </si>
  <si>
    <t>Copy each of these blocks of code as many times as you need for each of your new widgets…</t>
  </si>
  <si>
    <t xml:space="preserve">A) Linear Dial Widget </t>
  </si>
  <si>
    <t>Value</t>
  </si>
  <si>
    <t>Degs</t>
  </si>
  <si>
    <t>x</t>
  </si>
  <si>
    <t>y</t>
  </si>
  <si>
    <t>Min</t>
  </si>
  <si>
    <t>Max</t>
  </si>
  <si>
    <t>Actual</t>
  </si>
  <si>
    <t>Scale1</t>
  </si>
  <si>
    <t>Scale2</t>
  </si>
  <si>
    <t>Scale3</t>
  </si>
  <si>
    <t>Scale4</t>
  </si>
  <si>
    <t>Step #1: Link the yellow cells to your "My Configuration Page" cells</t>
  </si>
  <si>
    <t>Step #2: Link Dial Widget to blue cells following this example.</t>
  </si>
  <si>
    <t>B) Circular Dial Widget Type #1</t>
  </si>
  <si>
    <t>Percent</t>
  </si>
  <si>
    <t>C) Circular Dial Widget Type #2</t>
  </si>
  <si>
    <t xml:space="preserve">D) Non-Linear Dial Widget </t>
  </si>
  <si>
    <t>Which</t>
  </si>
  <si>
    <t>Quarter?</t>
  </si>
  <si>
    <t>New Angle</t>
  </si>
  <si>
    <t xml:space="preserve">E) Thermometer Widget </t>
  </si>
  <si>
    <t>Step #1: Link yellow cells to "My Configuration Page"</t>
  </si>
  <si>
    <t>Step #2: Link Dashboard Widget to blue cells following this example.</t>
  </si>
  <si>
    <t xml:space="preserve">F) Equalizer Widget </t>
  </si>
  <si>
    <t>Yellow</t>
  </si>
  <si>
    <t>Red</t>
  </si>
  <si>
    <t>Green</t>
  </si>
  <si>
    <t>Q1 Target</t>
  </si>
  <si>
    <t>Q1 Actual</t>
  </si>
  <si>
    <t>Q2 Target</t>
  </si>
  <si>
    <t>Q2 Actual</t>
  </si>
  <si>
    <t>Q3 Target</t>
  </si>
  <si>
    <t>Q3 Actual</t>
  </si>
  <si>
    <t>Q4 Target</t>
  </si>
  <si>
    <t>Q4 Actual</t>
  </si>
  <si>
    <t>Step #1:Link the yellow cells to your "My Configuration Page" cells</t>
  </si>
  <si>
    <t>Step #2: Link text boxes in Equalizer Widget to blue cells following the Widgets Showcase example.</t>
  </si>
  <si>
    <t xml:space="preserve">G) Traffic Light Widget </t>
  </si>
  <si>
    <t>Target</t>
  </si>
  <si>
    <t>Ranges</t>
  </si>
  <si>
    <t>Yellow to Red</t>
  </si>
  <si>
    <t>Green to Yellow</t>
  </si>
  <si>
    <t>1) Link yellow cells to your "My Configuration Page" cells</t>
  </si>
  <si>
    <t>2) Link the text boxes on Traffic Light Widget to blue cells.</t>
  </si>
  <si>
    <t xml:space="preserve">H) Pie Widget </t>
  </si>
  <si>
    <t>Titles</t>
  </si>
  <si>
    <t xml:space="preserve"> </t>
  </si>
  <si>
    <t>Values</t>
  </si>
  <si>
    <t>Values2</t>
  </si>
  <si>
    <t>Percents</t>
  </si>
  <si>
    <t>Labels</t>
  </si>
  <si>
    <t>1) Link yellow cells to "My Configuration Page"</t>
  </si>
  <si>
    <t>2) Link the Pie Widget following this example.</t>
  </si>
  <si>
    <t xml:space="preserve">I) Trend Widget </t>
  </si>
  <si>
    <t>Date</t>
  </si>
  <si>
    <t>Step #1: Enter your trend data here as a date and value..</t>
  </si>
  <si>
    <t>Step #2: Link the XY Graph on the Trend Widget to the cells following the Widgets Showcase example.</t>
  </si>
  <si>
    <t xml:space="preserve">J) Up/Down Widget </t>
  </si>
  <si>
    <t>Previous Value</t>
  </si>
  <si>
    <t>Up / Down Symbol</t>
  </si>
  <si>
    <t>Step #2: Link your text boxes in your Dashboard Widget to the blue cells.</t>
  </si>
  <si>
    <t xml:space="preserve">K) Funnel Widget </t>
  </si>
  <si>
    <t>Ages</t>
  </si>
  <si>
    <t>Total</t>
  </si>
  <si>
    <t>Male</t>
  </si>
  <si>
    <t>Female</t>
  </si>
  <si>
    <t>0-20</t>
  </si>
  <si>
    <t>20-30</t>
  </si>
  <si>
    <t>30-40</t>
  </si>
  <si>
    <t>40-50</t>
  </si>
  <si>
    <t>50-60</t>
  </si>
  <si>
    <t>60-70</t>
  </si>
  <si>
    <t>Step #2: Link the Funnel Widget to the blue cells following the Widgets Showcase example.</t>
  </si>
  <si>
    <t xml:space="preserve">L) Dots Widget </t>
  </si>
  <si>
    <t>Actual1</t>
  </si>
  <si>
    <t>Actual2</t>
  </si>
  <si>
    <t>Actual3</t>
  </si>
  <si>
    <t>Step #2: Link your text boxes in your Dashboard Widget to the blue cells following the Widgets Showcase example.</t>
  </si>
  <si>
    <t xml:space="preserve">M) Map Widget </t>
  </si>
  <si>
    <t>Selection</t>
  </si>
  <si>
    <t>Dot</t>
  </si>
  <si>
    <t>Circle</t>
  </si>
  <si>
    <t>Temp Text</t>
  </si>
  <si>
    <t>Up/Down</t>
  </si>
  <si>
    <t>Map Locations and Temperatures Database</t>
  </si>
  <si>
    <t>Temp C</t>
  </si>
  <si>
    <t>Temp F</t>
  </si>
  <si>
    <t>Amsterdam</t>
  </si>
  <si>
    <t>p</t>
  </si>
  <si>
    <t>Athens</t>
  </si>
  <si>
    <t>Bangkok</t>
  </si>
  <si>
    <t>Beijing</t>
  </si>
  <si>
    <t>Berlin</t>
  </si>
  <si>
    <t>q</t>
  </si>
  <si>
    <t>Brasilia</t>
  </si>
  <si>
    <t>Brussels</t>
  </si>
  <si>
    <t>Buenos Aires</t>
  </si>
  <si>
    <t>Cairo</t>
  </si>
  <si>
    <t>Canberra</t>
  </si>
  <si>
    <t>Cape Town</t>
  </si>
  <si>
    <t>Copenhagen</t>
  </si>
  <si>
    <t>Dublin</t>
  </si>
  <si>
    <t>Islamabad</t>
  </si>
  <si>
    <t>Jakarta</t>
  </si>
  <si>
    <t>Jerusalem</t>
  </si>
  <si>
    <t>Kampala</t>
  </si>
  <si>
    <t>Kathmandu</t>
  </si>
  <si>
    <t>Khartoum</t>
  </si>
  <si>
    <t>Kinshasa</t>
  </si>
  <si>
    <t>Kuala Lumpur</t>
  </si>
  <si>
    <t>Lima</t>
  </si>
  <si>
    <t>Lisbon</t>
  </si>
  <si>
    <t>London</t>
  </si>
  <si>
    <t>Lusaka</t>
  </si>
  <si>
    <t>Madrid</t>
  </si>
  <si>
    <t>Mexico City</t>
  </si>
  <si>
    <t>Minsk</t>
  </si>
  <si>
    <t>Moscow</t>
  </si>
  <si>
    <t>Nairobi</t>
  </si>
  <si>
    <t>New Delhi</t>
  </si>
  <si>
    <t>Oslo</t>
  </si>
  <si>
    <t>Ottawa</t>
  </si>
  <si>
    <t>Paris</t>
  </si>
  <si>
    <t>Prague</t>
  </si>
  <si>
    <t>Rome</t>
  </si>
  <si>
    <t>Santiago</t>
  </si>
  <si>
    <t>Santo Domingo</t>
  </si>
  <si>
    <t>Seoul</t>
  </si>
  <si>
    <t>Singapore</t>
  </si>
  <si>
    <t>Tehran</t>
  </si>
  <si>
    <t>Tokyo</t>
  </si>
  <si>
    <t>Washington, DC</t>
  </si>
  <si>
    <t>Wellington</t>
  </si>
  <si>
    <t>1st Dial Calculations</t>
  </si>
  <si>
    <t>2nd Dial Calculations</t>
  </si>
  <si>
    <t>1st Thermometer Calculations</t>
  </si>
  <si>
    <t>3rd Dial Calculations</t>
  </si>
  <si>
    <t>4th Dial Calculations</t>
  </si>
  <si>
    <t>2nd Thermometer Calculations</t>
  </si>
  <si>
    <t>5th Dial Calculations</t>
  </si>
  <si>
    <t>6th Dial Calculations</t>
  </si>
  <si>
    <t>3rd Thermometer Calculations</t>
  </si>
  <si>
    <t>7th Dial Calculations</t>
  </si>
  <si>
    <t>8th Dial Calculations</t>
  </si>
  <si>
    <t>4th Thermometer Calculations</t>
  </si>
  <si>
    <t>Key Code Calculations</t>
  </si>
  <si>
    <t>Name:</t>
  </si>
  <si>
    <t>KeyCode:</t>
  </si>
  <si>
    <t>AuthCode:</t>
  </si>
  <si>
    <t>AltCode:</t>
  </si>
  <si>
    <t>17CB1FD</t>
  </si>
  <si>
    <t>Correct?</t>
  </si>
  <si>
    <t>Multiplier: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</si>
</sst>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0.0"/>
    <numFmt numFmtId="165" formatCode="0.0%"/>
    <numFmt numFmtId="166" formatCode="0.000"/>
    <numFmt numFmtId="167" formatCode="_-* #,##0_-;\-* #,##0_-;_-* &quot;-&quot;??_-;_-@_-"/>
    <numFmt numFmtId="168" formatCode="d/m/yy;@"/>
    <numFmt numFmtId="169" formatCode="mmmm\ yyyy"/>
  </numFmts>
  <fonts count="43">
    <font>
      <sz val="11"/>
      <color theme="1"/>
      <name val="Calibri"/>
      <family val="2"/>
      <scheme val="minor"/>
    </font>
    <font>
      <sz val="11"/>
      <color theme="1"/>
      <name val="Calibri"/>
      <family val="2"/>
      <scheme val="minor"/>
    </font>
    <font>
      <b/>
      <sz val="11"/>
      <color theme="1"/>
      <name val="Arial"/>
      <family val="2"/>
    </font>
    <font>
      <sz val="11"/>
      <color theme="1"/>
      <name val="Arial"/>
      <family val="2"/>
    </font>
    <font>
      <b/>
      <sz val="36"/>
      <color rgb="FFFF0000"/>
      <name val="Arial"/>
      <family val="2"/>
    </font>
    <font>
      <sz val="24"/>
      <color theme="1"/>
      <name val="Arial"/>
      <family val="2"/>
    </font>
    <font>
      <b/>
      <sz val="20"/>
      <color theme="1"/>
      <name val="Arial"/>
      <family val="2"/>
    </font>
    <font>
      <sz val="20"/>
      <color theme="1"/>
      <name val="Arial"/>
      <family val="2"/>
    </font>
    <font>
      <sz val="11"/>
      <color theme="0"/>
      <name val="Calibri"/>
      <family val="2"/>
      <scheme val="minor"/>
    </font>
    <font>
      <sz val="9"/>
      <color indexed="81"/>
      <name val="Tahoma"/>
      <family val="2"/>
    </font>
    <font>
      <b/>
      <sz val="9"/>
      <color indexed="81"/>
      <name val="Tahoma"/>
      <family val="2"/>
    </font>
    <font>
      <b/>
      <sz val="10"/>
      <color theme="0"/>
      <name val="Arial"/>
      <family val="2"/>
    </font>
    <font>
      <sz val="10"/>
      <color theme="0"/>
      <name val="Arial"/>
      <family val="2"/>
    </font>
    <font>
      <b/>
      <sz val="14"/>
      <color theme="0"/>
      <name val="Arial"/>
      <family val="2"/>
    </font>
    <font>
      <sz val="11"/>
      <color theme="0"/>
      <name val="Wingdings"/>
      <charset val="2"/>
    </font>
    <font>
      <sz val="10"/>
      <color theme="0"/>
      <name val="Wingdings"/>
      <charset val="2"/>
    </font>
    <font>
      <sz val="10"/>
      <color theme="0"/>
      <name val="Wingdings 3"/>
      <family val="1"/>
      <charset val="2"/>
    </font>
    <font>
      <sz val="11"/>
      <color theme="0"/>
      <name val="Wingdings 3"/>
      <family val="1"/>
      <charset val="2"/>
    </font>
    <font>
      <sz val="20"/>
      <color theme="0"/>
      <name val="Arial"/>
      <family val="2"/>
    </font>
    <font>
      <sz val="11"/>
      <color indexed="8"/>
      <name val="Calibri"/>
      <family val="2"/>
    </font>
    <font>
      <sz val="11"/>
      <color indexed="8"/>
      <name val="Calibri"/>
      <family val="2"/>
      <charset val="238"/>
    </font>
    <font>
      <sz val="11"/>
      <color theme="1"/>
      <name val="Calibri"/>
      <family val="2"/>
      <charset val="238"/>
      <scheme val="minor"/>
    </font>
    <font>
      <b/>
      <sz val="11"/>
      <color theme="0"/>
      <name val="Calibri"/>
      <family val="2"/>
      <scheme val="minor"/>
    </font>
    <font>
      <b/>
      <sz val="14"/>
      <color theme="1"/>
      <name val="Calibri"/>
      <family val="2"/>
      <scheme val="minor"/>
    </font>
    <font>
      <sz val="11"/>
      <color theme="1"/>
      <name val="Arial Nova Light"/>
      <family val="2"/>
    </font>
    <font>
      <b/>
      <sz val="9"/>
      <color theme="1"/>
      <name val="Arial Nova Light"/>
      <family val="2"/>
    </font>
    <font>
      <sz val="8"/>
      <color theme="1"/>
      <name val="Arial Nova Light"/>
      <family val="2"/>
    </font>
    <font>
      <b/>
      <u/>
      <sz val="11"/>
      <color theme="3" tint="0.39997558519241921"/>
      <name val="Arial Nova Light"/>
      <family val="2"/>
    </font>
    <font>
      <sz val="10"/>
      <color theme="1"/>
      <name val="Arial Nova Light"/>
      <family val="2"/>
    </font>
    <font>
      <b/>
      <sz val="10"/>
      <color theme="1"/>
      <name val="Arial Nova Light"/>
      <family val="2"/>
    </font>
    <font>
      <b/>
      <sz val="10"/>
      <color theme="0"/>
      <name val="Arial Nova Light"/>
      <family val="2"/>
    </font>
    <font>
      <sz val="8"/>
      <name val="Arial Nova Light"/>
      <family val="2"/>
    </font>
    <font>
      <sz val="8"/>
      <color rgb="FF47AD46"/>
      <name val="Segoe UI Emoji"/>
      <family val="2"/>
    </font>
    <font>
      <sz val="7"/>
      <color rgb="FFC00000"/>
      <name val="Segoe UI Emoji"/>
      <family val="2"/>
    </font>
    <font>
      <b/>
      <sz val="8"/>
      <color theme="1"/>
      <name val="Arial Nova Light"/>
      <family val="2"/>
    </font>
    <font>
      <b/>
      <sz val="8"/>
      <name val="Arial Nova Light"/>
      <family val="2"/>
    </font>
    <font>
      <b/>
      <sz val="18"/>
      <color theme="0"/>
      <name val="Arial Nova Light"/>
      <family val="2"/>
    </font>
    <font>
      <i/>
      <sz val="8"/>
      <name val="Arial Nova Light"/>
      <family val="2"/>
    </font>
    <font>
      <sz val="7"/>
      <name val="Arial Nova Light"/>
      <family val="2"/>
    </font>
    <font>
      <sz val="6"/>
      <color theme="9" tint="-0.249977111117893"/>
      <name val="Segoe UI Emoji"/>
      <family val="2"/>
    </font>
    <font>
      <sz val="11"/>
      <color theme="1"/>
      <name val="Segoe UI Emoji"/>
      <family val="2"/>
    </font>
    <font>
      <sz val="9"/>
      <name val="Arial Nova Light"/>
      <family val="2"/>
    </font>
    <font>
      <sz val="9"/>
      <color rgb="FFC00000"/>
      <name val="Arial Nova Light"/>
      <family val="2"/>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FF0000"/>
        <bgColor indexed="64"/>
      </patternFill>
    </fill>
    <fill>
      <patternFill patternType="solid">
        <fgColor rgb="FF0A2B5F"/>
        <bgColor indexed="64"/>
      </patternFill>
    </fill>
    <fill>
      <patternFill patternType="solid">
        <fgColor rgb="FF47AD46"/>
        <bgColor indexed="64"/>
      </patternFill>
    </fill>
    <fill>
      <patternFill patternType="solid">
        <fgColor rgb="FFBCD8BC"/>
        <bgColor indexed="64"/>
      </patternFill>
    </fill>
    <fill>
      <patternFill patternType="solid">
        <fgColor theme="0" tint="-0.14999847407452621"/>
        <bgColor indexed="64"/>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theme="0"/>
      </left>
      <right/>
      <top style="thick">
        <color theme="0"/>
      </top>
      <bottom style="thin">
        <color theme="0"/>
      </bottom>
      <diagonal/>
    </border>
    <border>
      <left style="thin">
        <color theme="0"/>
      </left>
      <right/>
      <top style="thin">
        <color theme="0"/>
      </top>
      <bottom style="thick">
        <color theme="0"/>
      </bottom>
      <diagonal/>
    </border>
    <border>
      <left/>
      <right style="thin">
        <color theme="0"/>
      </right>
      <top/>
      <bottom/>
      <diagonal/>
    </border>
    <border>
      <left/>
      <right/>
      <top style="thin">
        <color theme="0"/>
      </top>
      <bottom style="thin">
        <color theme="0"/>
      </bottom>
      <diagonal/>
    </border>
    <border>
      <left style="thin">
        <color rgb="FF47AD46"/>
      </left>
      <right style="thin">
        <color rgb="FF47AD46"/>
      </right>
      <top style="thin">
        <color rgb="FF47AD46"/>
      </top>
      <bottom style="thin">
        <color rgb="FF47AD46"/>
      </bottom>
      <diagonal/>
    </border>
    <border>
      <left style="thin">
        <color rgb="FF47AD46"/>
      </left>
      <right/>
      <top style="thin">
        <color rgb="FF47AD46"/>
      </top>
      <bottom style="thin">
        <color rgb="FF47AD46"/>
      </bottom>
      <diagonal/>
    </border>
    <border>
      <left/>
      <right style="thin">
        <color rgb="FF47AD46"/>
      </right>
      <top style="thin">
        <color rgb="FF47AD46"/>
      </top>
      <bottom style="thin">
        <color rgb="FF47AD46"/>
      </bottom>
      <diagonal/>
    </border>
    <border>
      <left style="thick">
        <color theme="0"/>
      </left>
      <right style="thin">
        <color theme="0"/>
      </right>
      <top style="thick">
        <color theme="0"/>
      </top>
      <bottom/>
      <diagonal/>
    </border>
    <border>
      <left style="thin">
        <color theme="0"/>
      </left>
      <right style="thin">
        <color theme="0"/>
      </right>
      <top style="thick">
        <color theme="0"/>
      </top>
      <bottom/>
      <diagonal/>
    </border>
    <border>
      <left/>
      <right/>
      <top style="thin">
        <color theme="0"/>
      </top>
      <bottom style="thick">
        <color theme="0"/>
      </bottom>
      <diagonal/>
    </border>
    <border>
      <left style="thin">
        <color theme="0"/>
      </left>
      <right/>
      <top style="thick">
        <color theme="0"/>
      </top>
      <bottom/>
      <diagonal/>
    </border>
    <border>
      <left style="thin">
        <color theme="0"/>
      </left>
      <right style="thick">
        <color theme="0"/>
      </right>
      <top style="thick">
        <color theme="0"/>
      </top>
      <bottom/>
      <diagonal/>
    </border>
    <border>
      <left style="thin">
        <color rgb="FF47AD46"/>
      </left>
      <right/>
      <top style="thin">
        <color rgb="FF47AD46"/>
      </top>
      <bottom/>
      <diagonal/>
    </border>
    <border>
      <left/>
      <right style="thin">
        <color rgb="FF47AD46"/>
      </right>
      <top style="thin">
        <color rgb="FF47AD46"/>
      </top>
      <bottom/>
      <diagonal/>
    </border>
    <border>
      <left style="thin">
        <color rgb="FF47AD46"/>
      </left>
      <right/>
      <top/>
      <bottom style="thin">
        <color rgb="FF47AD46"/>
      </bottom>
      <diagonal/>
    </border>
    <border>
      <left/>
      <right style="thin">
        <color rgb="FF47AD46"/>
      </right>
      <top/>
      <bottom style="thin">
        <color rgb="FF47AD46"/>
      </bottom>
      <diagonal/>
    </border>
    <border>
      <left/>
      <right/>
      <top style="thin">
        <color rgb="FF47AD46"/>
      </top>
      <bottom/>
      <diagonal/>
    </border>
    <border>
      <left style="thin">
        <color rgb="FF47AD46"/>
      </left>
      <right/>
      <top/>
      <bottom/>
      <diagonal/>
    </border>
    <border>
      <left/>
      <right style="thin">
        <color rgb="FF47AD46"/>
      </right>
      <top/>
      <bottom/>
      <diagonal/>
    </border>
    <border>
      <left/>
      <right/>
      <top/>
      <bottom style="thin">
        <color rgb="FF47AD46"/>
      </bottom>
      <diagonal/>
    </border>
    <border>
      <left/>
      <right/>
      <top style="thin">
        <color rgb="FF47AD46"/>
      </top>
      <bottom style="thin">
        <color rgb="FF47AD46"/>
      </bottom>
      <diagonal/>
    </border>
    <border>
      <left style="thick">
        <color theme="0"/>
      </left>
      <right/>
      <top/>
      <bottom/>
      <diagonal/>
    </border>
  </borders>
  <cellStyleXfs count="7">
    <xf numFmtId="0" fontId="0" fillId="0" borderId="0"/>
    <xf numFmtId="9" fontId="1" fillId="0" borderId="0" applyFont="0" applyFill="0" applyBorder="0" applyAlignment="0" applyProtection="0"/>
    <xf numFmtId="43" fontId="1" fillId="0" borderId="0" applyFont="0" applyFill="0" applyBorder="0" applyAlignment="0" applyProtection="0"/>
    <xf numFmtId="9" fontId="19" fillId="0" borderId="0" applyFont="0" applyFill="0" applyBorder="0" applyAlignment="0" applyProtection="0"/>
    <xf numFmtId="0" fontId="1" fillId="0" borderId="0"/>
    <xf numFmtId="9" fontId="20" fillId="0" borderId="0" applyFont="0" applyFill="0" applyBorder="0" applyAlignment="0" applyProtection="0"/>
    <xf numFmtId="0" fontId="21" fillId="0" borderId="0"/>
  </cellStyleXfs>
  <cellXfs count="142">
    <xf numFmtId="0" fontId="0" fillId="0" borderId="0" xfId="0"/>
    <xf numFmtId="0" fontId="0" fillId="2" borderId="0" xfId="0" applyFill="1"/>
    <xf numFmtId="0" fontId="4" fillId="3" borderId="0" xfId="0" applyFont="1" applyFill="1" applyAlignment="1">
      <alignment horizontal="left"/>
    </xf>
    <xf numFmtId="0" fontId="0" fillId="3" borderId="0" xfId="0" applyFill="1"/>
    <xf numFmtId="0" fontId="5" fillId="2" borderId="0" xfId="0" applyFont="1" applyFill="1"/>
    <xf numFmtId="0" fontId="6" fillId="0" borderId="4" xfId="0" applyFont="1" applyBorder="1" applyAlignment="1">
      <alignment vertical="center"/>
    </xf>
    <xf numFmtId="0" fontId="7" fillId="0" borderId="5" xfId="0" applyFont="1" applyBorder="1" applyAlignment="1">
      <alignment vertical="center"/>
    </xf>
    <xf numFmtId="0" fontId="7" fillId="2" borderId="0" xfId="0" applyFont="1" applyFill="1" applyAlignment="1">
      <alignment vertical="center"/>
    </xf>
    <xf numFmtId="0" fontId="2" fillId="0" borderId="4" xfId="0" applyFont="1" applyBorder="1" applyAlignment="1">
      <alignment vertical="center"/>
    </xf>
    <xf numFmtId="0" fontId="3" fillId="0" borderId="4" xfId="0" applyFont="1" applyBorder="1" applyAlignment="1">
      <alignment vertical="center"/>
    </xf>
    <xf numFmtId="0" fontId="0" fillId="2" borderId="0" xfId="0" applyFill="1" applyAlignment="1">
      <alignment vertical="center"/>
    </xf>
    <xf numFmtId="164" fontId="3" fillId="0" borderId="6" xfId="0" applyNumberFormat="1" applyFont="1" applyBorder="1" applyAlignment="1">
      <alignment horizontal="center" vertical="center"/>
    </xf>
    <xf numFmtId="0" fontId="3" fillId="0" borderId="7" xfId="0" applyFont="1" applyBorder="1" applyAlignment="1">
      <alignment vertical="center"/>
    </xf>
    <xf numFmtId="0" fontId="5" fillId="2" borderId="0" xfId="0" applyFont="1" applyFill="1" applyAlignment="1">
      <alignment vertical="center"/>
    </xf>
    <xf numFmtId="0" fontId="3" fillId="0" borderId="6" xfId="0" applyFont="1" applyBorder="1" applyAlignment="1">
      <alignment vertical="center"/>
    </xf>
    <xf numFmtId="164" fontId="7" fillId="4" borderId="2" xfId="0" applyNumberFormat="1" applyFont="1" applyFill="1" applyBorder="1" applyAlignment="1" applyProtection="1">
      <alignment horizontal="left" vertical="center"/>
      <protection locked="0"/>
    </xf>
    <xf numFmtId="0" fontId="0" fillId="4" borderId="8" xfId="0" applyFill="1" applyBorder="1" applyAlignment="1">
      <alignment vertical="center"/>
    </xf>
    <xf numFmtId="0" fontId="0" fillId="4" borderId="3" xfId="0" applyFill="1" applyBorder="1" applyAlignment="1">
      <alignment vertical="center"/>
    </xf>
    <xf numFmtId="164" fontId="7" fillId="4" borderId="1" xfId="0" applyNumberFormat="1" applyFont="1" applyFill="1" applyBorder="1" applyAlignment="1" applyProtection="1">
      <alignment horizontal="center" vertical="center"/>
      <protection locked="0"/>
    </xf>
    <xf numFmtId="1" fontId="7" fillId="4" borderId="1" xfId="0" applyNumberFormat="1" applyFont="1" applyFill="1" applyBorder="1" applyAlignment="1" applyProtection="1">
      <alignment horizontal="center" vertical="center"/>
      <protection locked="0"/>
    </xf>
    <xf numFmtId="0" fontId="11" fillId="0" borderId="4" xfId="0" applyFont="1" applyBorder="1"/>
    <xf numFmtId="164" fontId="12" fillId="0" borderId="4" xfId="0" applyNumberFormat="1" applyFont="1" applyBorder="1" applyAlignment="1">
      <alignment horizontal="center"/>
    </xf>
    <xf numFmtId="0" fontId="12" fillId="0" borderId="4" xfId="0" applyFont="1" applyBorder="1"/>
    <xf numFmtId="164" fontId="12" fillId="0" borderId="4" xfId="0" applyNumberFormat="1" applyFont="1" applyBorder="1"/>
    <xf numFmtId="164" fontId="11" fillId="0" borderId="4" xfId="0" applyNumberFormat="1" applyFont="1" applyBorder="1" applyAlignment="1">
      <alignment horizontal="center"/>
    </xf>
    <xf numFmtId="0" fontId="11" fillId="0" borderId="4" xfId="0" applyFont="1" applyBorder="1" applyAlignment="1">
      <alignment horizontal="center"/>
    </xf>
    <xf numFmtId="0" fontId="12" fillId="0" borderId="4" xfId="0" applyFont="1" applyBorder="1" applyAlignment="1">
      <alignment horizontal="center"/>
    </xf>
    <xf numFmtId="0" fontId="13" fillId="0" borderId="4" xfId="0" applyFont="1" applyBorder="1"/>
    <xf numFmtId="1" fontId="12" fillId="0" borderId="4" xfId="0" applyNumberFormat="1" applyFont="1" applyBorder="1" applyAlignment="1">
      <alignment horizontal="center"/>
    </xf>
    <xf numFmtId="9" fontId="12" fillId="0" borderId="4" xfId="1" applyFont="1" applyBorder="1" applyAlignment="1">
      <alignment horizontal="center"/>
    </xf>
    <xf numFmtId="166" fontId="12" fillId="0" borderId="4" xfId="0" applyNumberFormat="1" applyFont="1" applyBorder="1" applyAlignment="1">
      <alignment horizontal="center"/>
    </xf>
    <xf numFmtId="2" fontId="12" fillId="0" borderId="4" xfId="0" applyNumberFormat="1" applyFont="1" applyBorder="1" applyAlignment="1">
      <alignment horizontal="center"/>
    </xf>
    <xf numFmtId="165" fontId="12" fillId="0" borderId="4" xfId="1" applyNumberFormat="1" applyFont="1" applyBorder="1" applyAlignment="1">
      <alignment horizontal="center"/>
    </xf>
    <xf numFmtId="9" fontId="12" fillId="0" borderId="4" xfId="0" applyNumberFormat="1" applyFont="1" applyBorder="1" applyAlignment="1">
      <alignment horizontal="center"/>
    </xf>
    <xf numFmtId="164" fontId="14" fillId="0" borderId="4" xfId="0" applyNumberFormat="1" applyFont="1" applyBorder="1" applyAlignment="1">
      <alignment horizontal="center"/>
    </xf>
    <xf numFmtId="0" fontId="14" fillId="0" borderId="4" xfId="0" applyFont="1" applyBorder="1" applyAlignment="1">
      <alignment horizontal="center"/>
    </xf>
    <xf numFmtId="0" fontId="15" fillId="0" borderId="4" xfId="0" applyFont="1" applyBorder="1"/>
    <xf numFmtId="0" fontId="8" fillId="0" borderId="4" xfId="0" applyFont="1" applyBorder="1" applyAlignment="1">
      <alignment horizontal="left"/>
    </xf>
    <xf numFmtId="0" fontId="12" fillId="0" borderId="4" xfId="0" quotePrefix="1" applyFont="1" applyBorder="1"/>
    <xf numFmtId="167" fontId="8" fillId="0" borderId="4" xfId="2" applyNumberFormat="1" applyFont="1" applyBorder="1" applyAlignment="1">
      <alignment horizontal="center"/>
    </xf>
    <xf numFmtId="0" fontId="8" fillId="0" borderId="4" xfId="0" applyFont="1" applyBorder="1" applyAlignment="1">
      <alignment horizontal="center"/>
    </xf>
    <xf numFmtId="1" fontId="8" fillId="0" borderId="4" xfId="1" applyNumberFormat="1" applyFont="1" applyBorder="1" applyAlignment="1">
      <alignment horizontal="center"/>
    </xf>
    <xf numFmtId="168" fontId="12" fillId="0" borderId="4" xfId="0" applyNumberFormat="1" applyFont="1" applyBorder="1" applyAlignment="1">
      <alignment horizontal="center"/>
    </xf>
    <xf numFmtId="168" fontId="11" fillId="0" borderId="4" xfId="0" applyNumberFormat="1" applyFont="1" applyBorder="1" applyAlignment="1">
      <alignment horizontal="center"/>
    </xf>
    <xf numFmtId="168" fontId="8" fillId="0" borderId="4" xfId="0" applyNumberFormat="1" applyFont="1" applyBorder="1" applyAlignment="1">
      <alignment horizontal="center"/>
    </xf>
    <xf numFmtId="2" fontId="11" fillId="0" borderId="4" xfId="0" applyNumberFormat="1" applyFont="1" applyBorder="1" applyAlignment="1">
      <alignment horizontal="center"/>
    </xf>
    <xf numFmtId="2" fontId="8" fillId="0" borderId="4" xfId="0" applyNumberFormat="1" applyFont="1" applyBorder="1" applyAlignment="1">
      <alignment horizontal="center"/>
    </xf>
    <xf numFmtId="0" fontId="11" fillId="0" borderId="4" xfId="0" applyFont="1" applyBorder="1" applyAlignment="1">
      <alignment horizontal="left"/>
    </xf>
    <xf numFmtId="3" fontId="12" fillId="0" borderId="4" xfId="0" applyNumberFormat="1" applyFont="1" applyBorder="1" applyAlignment="1">
      <alignment horizontal="center"/>
    </xf>
    <xf numFmtId="0" fontId="12" fillId="0" borderId="4" xfId="0" applyFont="1" applyBorder="1" applyAlignment="1">
      <alignment horizontal="right"/>
    </xf>
    <xf numFmtId="0" fontId="16" fillId="0" borderId="4" xfId="0" applyFont="1" applyBorder="1" applyAlignment="1">
      <alignment horizontal="center"/>
    </xf>
    <xf numFmtId="0" fontId="17" fillId="0" borderId="4" xfId="0" applyFont="1" applyBorder="1"/>
    <xf numFmtId="1" fontId="11" fillId="0" borderId="4" xfId="0" applyNumberFormat="1" applyFont="1" applyBorder="1" applyAlignment="1">
      <alignment horizontal="center"/>
    </xf>
    <xf numFmtId="165" fontId="8" fillId="0" borderId="4" xfId="1" applyNumberFormat="1" applyFont="1" applyBorder="1" applyAlignment="1">
      <alignment horizontal="center"/>
    </xf>
    <xf numFmtId="0" fontId="8" fillId="0" borderId="4" xfId="0" applyFont="1" applyBorder="1"/>
    <xf numFmtId="0" fontId="14" fillId="0" borderId="4" xfId="0" applyFont="1" applyBorder="1" applyAlignment="1">
      <alignment horizontal="left"/>
    </xf>
    <xf numFmtId="9" fontId="12" fillId="0" borderId="4" xfId="0" applyNumberFormat="1" applyFont="1" applyBorder="1"/>
    <xf numFmtId="164" fontId="15" fillId="0" borderId="4" xfId="0" applyNumberFormat="1" applyFont="1" applyBorder="1" applyAlignment="1">
      <alignment horizontal="center"/>
    </xf>
    <xf numFmtId="0" fontId="12" fillId="0" borderId="4" xfId="0" applyFont="1" applyBorder="1" applyAlignment="1">
      <alignment horizontal="left"/>
    </xf>
    <xf numFmtId="1" fontId="3" fillId="0" borderId="6" xfId="0" applyNumberFormat="1" applyFont="1" applyBorder="1" applyAlignment="1">
      <alignment horizontal="center" vertical="center"/>
    </xf>
    <xf numFmtId="1" fontId="18" fillId="5" borderId="1" xfId="0" applyNumberFormat="1" applyFont="1" applyFill="1" applyBorder="1" applyAlignment="1" applyProtection="1">
      <alignment horizontal="center" vertical="center"/>
      <protection locked="0"/>
    </xf>
    <xf numFmtId="164" fontId="18" fillId="5" borderId="1" xfId="0" applyNumberFormat="1" applyFont="1" applyFill="1" applyBorder="1" applyAlignment="1" applyProtection="1">
      <alignment horizontal="center" vertical="center"/>
      <protection locked="0"/>
    </xf>
    <xf numFmtId="0" fontId="22" fillId="6" borderId="9" xfId="0" applyFont="1" applyFill="1" applyBorder="1" applyAlignment="1">
      <alignment horizontal="center"/>
    </xf>
    <xf numFmtId="0" fontId="23" fillId="0" borderId="9" xfId="0" applyFont="1" applyBorder="1" applyAlignment="1">
      <alignment horizontal="center" vertical="center"/>
    </xf>
    <xf numFmtId="0" fontId="24" fillId="0" borderId="0" xfId="0" applyFont="1"/>
    <xf numFmtId="0" fontId="27" fillId="0" borderId="0" xfId="0" applyFont="1" applyAlignment="1">
      <alignment horizontal="center" vertical="center"/>
    </xf>
    <xf numFmtId="0" fontId="28" fillId="2" borderId="13" xfId="0" applyFont="1" applyFill="1" applyBorder="1" applyAlignment="1">
      <alignment horizontal="left" vertical="center" wrapText="1" indent="1"/>
    </xf>
    <xf numFmtId="0" fontId="28" fillId="2" borderId="5" xfId="0" applyFont="1" applyFill="1" applyBorder="1" applyAlignment="1">
      <alignment horizontal="left" vertical="center" wrapText="1" indent="1"/>
    </xf>
    <xf numFmtId="0" fontId="28" fillId="2" borderId="19" xfId="0" applyFont="1" applyFill="1" applyBorder="1" applyAlignment="1">
      <alignment horizontal="left" vertical="center" wrapText="1" indent="1"/>
    </xf>
    <xf numFmtId="0" fontId="28" fillId="2" borderId="11" xfId="0" applyFont="1" applyFill="1" applyBorder="1" applyAlignment="1">
      <alignment horizontal="left" vertical="center" wrapText="1" indent="1"/>
    </xf>
    <xf numFmtId="0" fontId="30" fillId="2" borderId="10" xfId="0" applyFont="1" applyFill="1" applyBorder="1" applyAlignment="1">
      <alignment horizontal="center" vertical="center"/>
    </xf>
    <xf numFmtId="0" fontId="32" fillId="2" borderId="14" xfId="1" applyNumberFormat="1" applyFont="1" applyFill="1" applyBorder="1" applyAlignment="1">
      <alignment horizontal="center" vertical="center"/>
    </xf>
    <xf numFmtId="0" fontId="33" fillId="2" borderId="14" xfId="1" applyNumberFormat="1" applyFont="1" applyFill="1" applyBorder="1" applyAlignment="1">
      <alignment horizontal="center" vertical="center"/>
    </xf>
    <xf numFmtId="0" fontId="34" fillId="2" borderId="14" xfId="0" applyFont="1" applyFill="1" applyBorder="1" applyAlignment="1">
      <alignment horizontal="center" vertical="center"/>
    </xf>
    <xf numFmtId="169" fontId="34" fillId="8" borderId="5" xfId="0" applyNumberFormat="1" applyFont="1" applyFill="1" applyBorder="1" applyAlignment="1">
      <alignment vertical="center"/>
    </xf>
    <xf numFmtId="169" fontId="34" fillId="8" borderId="13" xfId="0" applyNumberFormat="1" applyFont="1" applyFill="1" applyBorder="1" applyAlignment="1">
      <alignment vertical="center"/>
    </xf>
    <xf numFmtId="0" fontId="39" fillId="2" borderId="14" xfId="1" applyNumberFormat="1" applyFont="1" applyFill="1" applyBorder="1" applyAlignment="1">
      <alignment horizontal="center" vertical="center" wrapText="1"/>
    </xf>
    <xf numFmtId="0" fontId="40" fillId="0" borderId="0" xfId="0" applyFont="1"/>
    <xf numFmtId="0" fontId="35" fillId="9" borderId="14" xfId="0" applyFont="1" applyFill="1" applyBorder="1" applyAlignment="1">
      <alignment horizontal="center" vertical="center"/>
    </xf>
    <xf numFmtId="0" fontId="37" fillId="2" borderId="14" xfId="0" applyFont="1" applyFill="1" applyBorder="1" applyAlignment="1">
      <alignment horizontal="center" vertical="center"/>
    </xf>
    <xf numFmtId="0" fontId="31" fillId="2" borderId="14" xfId="0" applyFont="1" applyFill="1" applyBorder="1" applyAlignment="1">
      <alignment horizontal="center" vertical="center"/>
    </xf>
    <xf numFmtId="0" fontId="26" fillId="2" borderId="22" xfId="0" applyFont="1" applyFill="1" applyBorder="1" applyAlignment="1">
      <alignment horizontal="left" vertical="top" wrapText="1"/>
    </xf>
    <xf numFmtId="0" fontId="26" fillId="2" borderId="26" xfId="0" applyFont="1" applyFill="1" applyBorder="1" applyAlignment="1">
      <alignment horizontal="left" vertical="top" wrapText="1"/>
    </xf>
    <xf numFmtId="0" fontId="26" fillId="2" borderId="23" xfId="0" applyFont="1" applyFill="1" applyBorder="1" applyAlignment="1">
      <alignment horizontal="left" vertical="top" wrapText="1"/>
    </xf>
    <xf numFmtId="0" fontId="26" fillId="2" borderId="27" xfId="0" applyFont="1" applyFill="1" applyBorder="1" applyAlignment="1">
      <alignment horizontal="left" vertical="top" wrapText="1"/>
    </xf>
    <xf numFmtId="0" fontId="26" fillId="2" borderId="0" xfId="0" applyFont="1" applyFill="1" applyAlignment="1">
      <alignment horizontal="left" vertical="top" wrapText="1"/>
    </xf>
    <xf numFmtId="0" fontId="26" fillId="2" borderId="28" xfId="0" applyFont="1" applyFill="1" applyBorder="1" applyAlignment="1">
      <alignment horizontal="left" vertical="top" wrapText="1"/>
    </xf>
    <xf numFmtId="0" fontId="26" fillId="2" borderId="24" xfId="0" applyFont="1" applyFill="1" applyBorder="1" applyAlignment="1">
      <alignment horizontal="left" vertical="top" wrapText="1"/>
    </xf>
    <xf numFmtId="0" fontId="26" fillId="2" borderId="29" xfId="0" applyFont="1" applyFill="1" applyBorder="1" applyAlignment="1">
      <alignment horizontal="left" vertical="top" wrapText="1"/>
    </xf>
    <xf numFmtId="0" fontId="26" fillId="2" borderId="25" xfId="0" applyFont="1" applyFill="1" applyBorder="1" applyAlignment="1">
      <alignment horizontal="left" vertical="top" wrapText="1"/>
    </xf>
    <xf numFmtId="0" fontId="41" fillId="2" borderId="22" xfId="0" applyFont="1" applyFill="1" applyBorder="1" applyAlignment="1">
      <alignment horizontal="center" vertical="center" wrapText="1"/>
    </xf>
    <xf numFmtId="0" fontId="38" fillId="2" borderId="26" xfId="0" applyFont="1" applyFill="1" applyBorder="1" applyAlignment="1">
      <alignment horizontal="center" vertical="center" wrapText="1"/>
    </xf>
    <xf numFmtId="0" fontId="38" fillId="2" borderId="23" xfId="0" applyFont="1" applyFill="1" applyBorder="1" applyAlignment="1">
      <alignment horizontal="center" vertical="center" wrapText="1"/>
    </xf>
    <xf numFmtId="0" fontId="38" fillId="2" borderId="27" xfId="0" applyFont="1" applyFill="1" applyBorder="1" applyAlignment="1">
      <alignment horizontal="center" vertical="center" wrapText="1"/>
    </xf>
    <xf numFmtId="0" fontId="38" fillId="2" borderId="0" xfId="0" applyFont="1" applyFill="1" applyAlignment="1">
      <alignment horizontal="center" vertical="center" wrapText="1"/>
    </xf>
    <xf numFmtId="0" fontId="38" fillId="2" borderId="28" xfId="0" applyFont="1" applyFill="1" applyBorder="1" applyAlignment="1">
      <alignment horizontal="center" vertical="center" wrapText="1"/>
    </xf>
    <xf numFmtId="0" fontId="38" fillId="2" borderId="24" xfId="0" applyFont="1" applyFill="1" applyBorder="1" applyAlignment="1">
      <alignment horizontal="center" vertical="center" wrapText="1"/>
    </xf>
    <xf numFmtId="0" fontId="38" fillId="2" borderId="29" xfId="0" applyFont="1" applyFill="1" applyBorder="1" applyAlignment="1">
      <alignment horizontal="center" vertical="center" wrapText="1"/>
    </xf>
    <xf numFmtId="0" fontId="38" fillId="2" borderId="25" xfId="0" applyFont="1" applyFill="1" applyBorder="1" applyAlignment="1">
      <alignment horizontal="center" vertical="center" wrapText="1"/>
    </xf>
    <xf numFmtId="0" fontId="41" fillId="2" borderId="26" xfId="0" applyFont="1" applyFill="1" applyBorder="1" applyAlignment="1">
      <alignment horizontal="center" vertical="center" wrapText="1"/>
    </xf>
    <xf numFmtId="0" fontId="41" fillId="2" borderId="23" xfId="0" applyFont="1" applyFill="1" applyBorder="1" applyAlignment="1">
      <alignment horizontal="center" vertical="center" wrapText="1"/>
    </xf>
    <xf numFmtId="0" fontId="41" fillId="2" borderId="27" xfId="0" applyFont="1" applyFill="1" applyBorder="1" applyAlignment="1">
      <alignment horizontal="center" vertical="center" wrapText="1"/>
    </xf>
    <xf numFmtId="0" fontId="41" fillId="2" borderId="0" xfId="0" applyFont="1" applyFill="1" applyAlignment="1">
      <alignment horizontal="center" vertical="center" wrapText="1"/>
    </xf>
    <xf numFmtId="0" fontId="41" fillId="2" borderId="28" xfId="0" applyFont="1" applyFill="1" applyBorder="1" applyAlignment="1">
      <alignment horizontal="center" vertical="center" wrapText="1"/>
    </xf>
    <xf numFmtId="0" fontId="41" fillId="2" borderId="24" xfId="0" applyFont="1" applyFill="1" applyBorder="1" applyAlignment="1">
      <alignment horizontal="center" vertical="center" wrapText="1"/>
    </xf>
    <xf numFmtId="0" fontId="41" fillId="2" borderId="29" xfId="0" applyFont="1" applyFill="1" applyBorder="1" applyAlignment="1">
      <alignment horizontal="center" vertical="center" wrapText="1"/>
    </xf>
    <xf numFmtId="0" fontId="41" fillId="2" borderId="25" xfId="0" applyFont="1" applyFill="1" applyBorder="1" applyAlignment="1">
      <alignment horizontal="center" vertical="center" wrapText="1"/>
    </xf>
    <xf numFmtId="0" fontId="34" fillId="0" borderId="0" xfId="0" applyFont="1" applyAlignment="1">
      <alignment horizontal="center" vertical="center"/>
    </xf>
    <xf numFmtId="0" fontId="25" fillId="0" borderId="22" xfId="0" applyFont="1" applyBorder="1" applyAlignment="1">
      <alignment horizontal="center" vertical="top"/>
    </xf>
    <xf numFmtId="0" fontId="25" fillId="0" borderId="26" xfId="0" applyFont="1" applyBorder="1" applyAlignment="1">
      <alignment horizontal="center" vertical="top"/>
    </xf>
    <xf numFmtId="0" fontId="25" fillId="0" borderId="23" xfId="0" applyFont="1" applyBorder="1" applyAlignment="1">
      <alignment horizontal="center" vertical="top"/>
    </xf>
    <xf numFmtId="0" fontId="25" fillId="0" borderId="27" xfId="0" applyFont="1" applyBorder="1" applyAlignment="1">
      <alignment horizontal="center" vertical="top"/>
    </xf>
    <xf numFmtId="0" fontId="25" fillId="0" borderId="0" xfId="0" applyFont="1" applyAlignment="1">
      <alignment horizontal="center" vertical="top"/>
    </xf>
    <xf numFmtId="0" fontId="25" fillId="0" borderId="28" xfId="0" applyFont="1" applyBorder="1" applyAlignment="1">
      <alignment horizontal="center" vertical="top"/>
    </xf>
    <xf numFmtId="0" fontId="25" fillId="0" borderId="24" xfId="0" applyFont="1" applyBorder="1" applyAlignment="1">
      <alignment horizontal="center" vertical="top"/>
    </xf>
    <xf numFmtId="0" fontId="25" fillId="0" borderId="29" xfId="0" applyFont="1" applyBorder="1" applyAlignment="1">
      <alignment horizontal="center" vertical="top"/>
    </xf>
    <xf numFmtId="0" fontId="25" fillId="0" borderId="25" xfId="0" applyFont="1" applyBorder="1" applyAlignment="1">
      <alignment horizontal="center" vertical="top"/>
    </xf>
    <xf numFmtId="0" fontId="29" fillId="0" borderId="0" xfId="0" applyFont="1" applyAlignment="1">
      <alignment horizontal="center" vertical="center"/>
    </xf>
    <xf numFmtId="9" fontId="29" fillId="0" borderId="0" xfId="1" applyFont="1" applyBorder="1" applyAlignment="1">
      <alignment horizontal="center" vertical="center" wrapText="1"/>
    </xf>
    <xf numFmtId="9" fontId="28" fillId="0" borderId="0" xfId="1" applyFont="1" applyBorder="1" applyAlignment="1">
      <alignment horizontal="center" vertical="center"/>
    </xf>
    <xf numFmtId="0" fontId="34" fillId="2" borderId="0" xfId="0" applyFont="1" applyFill="1" applyAlignment="1">
      <alignment horizontal="center"/>
    </xf>
    <xf numFmtId="0" fontId="30" fillId="7" borderId="17" xfId="0" applyFont="1" applyFill="1" applyBorder="1" applyAlignment="1">
      <alignment horizontal="center" vertical="center"/>
    </xf>
    <xf numFmtId="0" fontId="30" fillId="7" borderId="18" xfId="0" applyFont="1" applyFill="1" applyBorder="1" applyAlignment="1">
      <alignment horizontal="center" vertical="center"/>
    </xf>
    <xf numFmtId="0" fontId="30" fillId="7" borderId="20" xfId="0" applyFont="1" applyFill="1" applyBorder="1" applyAlignment="1">
      <alignment horizontal="center" vertical="center"/>
    </xf>
    <xf numFmtId="0" fontId="30" fillId="7" borderId="21" xfId="0" applyFont="1" applyFill="1" applyBorder="1" applyAlignment="1">
      <alignment horizontal="center" vertical="center"/>
    </xf>
    <xf numFmtId="0" fontId="26" fillId="2" borderId="15" xfId="0" applyFont="1" applyFill="1" applyBorder="1" applyAlignment="1">
      <alignment horizontal="left" vertical="center"/>
    </xf>
    <xf numFmtId="0" fontId="26" fillId="2" borderId="30" xfId="0" applyFont="1" applyFill="1" applyBorder="1" applyAlignment="1">
      <alignment horizontal="left" vertical="center"/>
    </xf>
    <xf numFmtId="0" fontId="26" fillId="2" borderId="16" xfId="0" applyFont="1" applyFill="1" applyBorder="1" applyAlignment="1">
      <alignment horizontal="left" vertical="center"/>
    </xf>
    <xf numFmtId="0" fontId="26" fillId="2" borderId="14" xfId="0" applyFont="1" applyFill="1" applyBorder="1" applyAlignment="1">
      <alignment horizontal="center" vertical="center"/>
    </xf>
    <xf numFmtId="0" fontId="34" fillId="0" borderId="26" xfId="0" applyFont="1" applyBorder="1" applyAlignment="1">
      <alignment horizontal="center"/>
    </xf>
    <xf numFmtId="169" fontId="34" fillId="8" borderId="31" xfId="0" applyNumberFormat="1" applyFont="1" applyFill="1" applyBorder="1" applyAlignment="1">
      <alignment horizontal="center" vertical="center"/>
    </xf>
    <xf numFmtId="169" fontId="34" fillId="8" borderId="0" xfId="0" applyNumberFormat="1" applyFont="1" applyFill="1" applyAlignment="1">
      <alignment horizontal="center" vertical="center"/>
    </xf>
    <xf numFmtId="169" fontId="34" fillId="8" borderId="12" xfId="0" applyNumberFormat="1" applyFont="1" applyFill="1" applyBorder="1" applyAlignment="1">
      <alignment horizontal="center" vertical="center"/>
    </xf>
    <xf numFmtId="169" fontId="34" fillId="8" borderId="13" xfId="0" applyNumberFormat="1" applyFont="1" applyFill="1" applyBorder="1" applyAlignment="1">
      <alignment horizontal="center" vertical="center"/>
    </xf>
    <xf numFmtId="0" fontId="36" fillId="7" borderId="0" xfId="0" applyFont="1" applyFill="1" applyAlignment="1">
      <alignment horizontal="center" vertical="center"/>
    </xf>
    <xf numFmtId="0" fontId="0" fillId="0" borderId="0" xfId="0" applyAlignment="1">
      <alignment horizontal="center"/>
    </xf>
    <xf numFmtId="0" fontId="34" fillId="2" borderId="14" xfId="0" applyFont="1" applyFill="1" applyBorder="1" applyAlignment="1">
      <alignment horizontal="center" vertical="center"/>
    </xf>
    <xf numFmtId="0" fontId="26" fillId="2" borderId="15" xfId="0" applyFont="1" applyFill="1" applyBorder="1" applyAlignment="1">
      <alignment horizontal="left" vertical="center" wrapText="1"/>
    </xf>
    <xf numFmtId="0" fontId="26" fillId="2" borderId="30" xfId="0" applyFont="1" applyFill="1" applyBorder="1" applyAlignment="1">
      <alignment horizontal="left" vertical="center" wrapText="1"/>
    </xf>
    <xf numFmtId="0" fontId="26" fillId="2" borderId="16" xfId="0" applyFont="1" applyFill="1" applyBorder="1" applyAlignment="1">
      <alignment horizontal="left" vertical="center" wrapText="1"/>
    </xf>
    <xf numFmtId="0" fontId="6" fillId="2" borderId="0" xfId="0" applyFont="1" applyFill="1" applyAlignment="1">
      <alignment horizontal="center"/>
    </xf>
    <xf numFmtId="0" fontId="0" fillId="0" borderId="0" xfId="0" applyAlignment="1"/>
  </cellXfs>
  <cellStyles count="7">
    <cellStyle name="Milliers" xfId="2" builtinId="3"/>
    <cellStyle name="Normal" xfId="0" builtinId="0"/>
    <cellStyle name="Normal 2" xfId="4" xr:uid="{00000000-0005-0000-0000-000002000000}"/>
    <cellStyle name="Normal 3" xfId="6" xr:uid="{00000000-0005-0000-0000-000003000000}"/>
    <cellStyle name="Pourcentage" xfId="1" builtinId="5"/>
    <cellStyle name="Pourcentage 2" xfId="3" xr:uid="{00000000-0005-0000-0000-000005000000}"/>
    <cellStyle name="Pourcentage 3" xfId="5" xr:uid="{00000000-0005-0000-0000-000006000000}"/>
  </cellStyles>
  <dxfs count="2">
    <dxf>
      <fill>
        <patternFill>
          <bgColor rgb="FFBCD8BC"/>
        </patternFill>
      </fill>
    </dxf>
    <dxf>
      <fill>
        <patternFill>
          <bgColor rgb="FF47AD46"/>
        </patternFill>
      </fill>
    </dxf>
  </dxfs>
  <tableStyles count="1" defaultTableStyle="TableStyleMedium9" defaultPivotStyle="PivotStyleLight16">
    <tableStyle name="Style de tableau 1" pivot="0" count="2" xr9:uid="{3E210335-96BE-4983-A0C0-A2D1CBCF03E1}">
      <tableStyleElement type="headerRow" dxfId="1"/>
      <tableStyleElement type="firstRowStripe" dxfId="0"/>
    </tableStyle>
  </tableStyles>
  <colors>
    <mruColors>
      <color rgb="FFBCD8BC"/>
      <color rgb="FF47AD46"/>
      <color rgb="FFFFCCFF"/>
      <color rgb="FFFF33CC"/>
      <color rgb="FF33CC33"/>
      <color rgb="FF00FF00"/>
      <color rgb="FFE9EDF4"/>
      <color rgb="FF3070C4"/>
      <color rgb="FFD9D9D9"/>
      <color rgb="FFE8B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doughnutChart>
        <c:varyColors val="1"/>
        <c:ser>
          <c:idx val="0"/>
          <c:order val="0"/>
          <c:dPt>
            <c:idx val="0"/>
            <c:bubble3D val="0"/>
            <c:spPr>
              <a:solidFill>
                <a:srgbClr val="00FF00"/>
              </a:solidFill>
            </c:spPr>
            <c:extLst>
              <c:ext xmlns:c16="http://schemas.microsoft.com/office/drawing/2014/chart" uri="{C3380CC4-5D6E-409C-BE32-E72D297353CC}">
                <c16:uniqueId val="{00000001-F667-4C3C-81B6-CC642DCD9830}"/>
              </c:ext>
            </c:extLst>
          </c:dPt>
          <c:dPt>
            <c:idx val="1"/>
            <c:bubble3D val="0"/>
            <c:spPr>
              <a:solidFill>
                <a:srgbClr val="FF0000"/>
              </a:solidFill>
            </c:spPr>
            <c:extLst>
              <c:ext xmlns:c16="http://schemas.microsoft.com/office/drawing/2014/chart" uri="{C3380CC4-5D6E-409C-BE32-E72D297353CC}">
                <c16:uniqueId val="{00000003-F667-4C3C-81B6-CC642DCD9830}"/>
              </c:ext>
            </c:extLst>
          </c:dPt>
          <c:val>
            <c:numRef>
              <c:f>'Widget Showcase Calcs'!$G$40:$H$40</c:f>
              <c:numCache>
                <c:formatCode>0.0</c:formatCode>
                <c:ptCount val="2"/>
                <c:pt idx="0">
                  <c:v>0</c:v>
                </c:pt>
                <c:pt idx="1">
                  <c:v>100</c:v>
                </c:pt>
              </c:numCache>
            </c:numRef>
          </c:val>
          <c:extLst>
            <c:ext xmlns:c16="http://schemas.microsoft.com/office/drawing/2014/chart" uri="{C3380CC4-5D6E-409C-BE32-E72D297353CC}">
              <c16:uniqueId val="{00000004-F667-4C3C-81B6-CC642DCD9830}"/>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scatterChart>
        <c:scatterStyle val="lineMarker"/>
        <c:varyColors val="0"/>
        <c:ser>
          <c:idx val="0"/>
          <c:order val="0"/>
          <c:tx>
            <c:strRef>
              <c:f>'Widget Showcase Calcs'!$H$9</c:f>
              <c:strCache>
                <c:ptCount val="1"/>
                <c:pt idx="0">
                  <c:v>y</c:v>
                </c:pt>
              </c:strCache>
            </c:strRef>
          </c:tx>
          <c:spPr>
            <a:ln w="88900">
              <a:solidFill>
                <a:schemeClr val="tx1">
                  <a:lumMod val="85000"/>
                  <a:lumOff val="15000"/>
                </a:schemeClr>
              </a:solidFill>
            </a:ln>
          </c:spPr>
          <c:marker>
            <c:symbol val="none"/>
          </c:marker>
          <c:xVal>
            <c:numRef>
              <c:f>'Widget Showcase Calcs'!$G$10:$G$14</c:f>
              <c:numCache>
                <c:formatCode>0.0</c:formatCode>
                <c:ptCount val="5"/>
                <c:pt idx="0">
                  <c:v>0</c:v>
                </c:pt>
                <c:pt idx="1">
                  <c:v>50</c:v>
                </c:pt>
                <c:pt idx="2">
                  <c:v>50</c:v>
                </c:pt>
                <c:pt idx="3">
                  <c:v>0</c:v>
                </c:pt>
                <c:pt idx="4">
                  <c:v>50</c:v>
                </c:pt>
              </c:numCache>
            </c:numRef>
          </c:xVal>
          <c:yVal>
            <c:numRef>
              <c:f>'Widget Showcase Calcs'!$H$10:$H$14</c:f>
              <c:numCache>
                <c:formatCode>0.0</c:formatCode>
                <c:ptCount val="5"/>
                <c:pt idx="0">
                  <c:v>0</c:v>
                </c:pt>
                <c:pt idx="1">
                  <c:v>2</c:v>
                </c:pt>
                <c:pt idx="2">
                  <c:v>-2</c:v>
                </c:pt>
                <c:pt idx="3">
                  <c:v>0</c:v>
                </c:pt>
                <c:pt idx="4">
                  <c:v>0</c:v>
                </c:pt>
              </c:numCache>
            </c:numRef>
          </c:yVal>
          <c:smooth val="0"/>
          <c:extLst>
            <c:ext xmlns:c16="http://schemas.microsoft.com/office/drawing/2014/chart" uri="{C3380CC4-5D6E-409C-BE32-E72D297353CC}">
              <c16:uniqueId val="{00000000-8B9A-44EE-B45D-7AACCB880847}"/>
            </c:ext>
          </c:extLst>
        </c:ser>
        <c:dLbls>
          <c:showLegendKey val="0"/>
          <c:showVal val="0"/>
          <c:showCatName val="0"/>
          <c:showSerName val="0"/>
          <c:showPercent val="0"/>
          <c:showBubbleSize val="0"/>
        </c:dLbls>
        <c:axId val="623686016"/>
        <c:axId val="623687584"/>
      </c:scatterChart>
      <c:valAx>
        <c:axId val="623686016"/>
        <c:scaling>
          <c:orientation val="minMax"/>
          <c:max val="100"/>
          <c:min val="0"/>
        </c:scaling>
        <c:delete val="1"/>
        <c:axPos val="b"/>
        <c:numFmt formatCode="0.0" sourceLinked="1"/>
        <c:majorTickMark val="out"/>
        <c:minorTickMark val="none"/>
        <c:tickLblPos val="none"/>
        <c:crossAx val="623687584"/>
        <c:crosses val="autoZero"/>
        <c:crossBetween val="midCat"/>
      </c:valAx>
      <c:valAx>
        <c:axId val="623687584"/>
        <c:scaling>
          <c:orientation val="minMax"/>
          <c:max val="60"/>
          <c:min val="-10"/>
        </c:scaling>
        <c:delete val="1"/>
        <c:axPos val="l"/>
        <c:numFmt formatCode="0.0" sourceLinked="1"/>
        <c:majorTickMark val="out"/>
        <c:minorTickMark val="none"/>
        <c:tickLblPos val="none"/>
        <c:crossAx val="623686016"/>
        <c:crosses val="autoZero"/>
        <c:crossBetween val="midCat"/>
      </c:valAx>
      <c:spPr>
        <a:noFill/>
        <a:ln w="25400">
          <a:noFill/>
        </a:ln>
      </c:spPr>
    </c:plotArea>
    <c:plotVisOnly val="1"/>
    <c:dispBlanksAs val="gap"/>
    <c:showDLblsOverMax val="0"/>
  </c:chart>
  <c:spPr>
    <a:noFill/>
    <a:ln>
      <a:noFill/>
    </a:ln>
  </c:spPr>
  <c:printSettings>
    <c:headerFooter/>
    <c:pageMargins b="0.75000000000000377" l="0.70000000000000062" r="0.70000000000000062" t="0.75000000000000377"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png"/><Relationship Id="rId9" Type="http://schemas.openxmlformats.org/officeDocument/2006/relationships/image" Target="../media/image9.jpeg"/></Relationships>
</file>

<file path=xl/drawings/_rels/drawing2.xml.rels><?xml version="1.0" encoding="UTF-8" standalone="yes"?>
<Relationships xmlns="http://schemas.openxmlformats.org/package/2006/relationships"><Relationship Id="rId8" Type="http://schemas.openxmlformats.org/officeDocument/2006/relationships/image" Target="../media/image13.jpeg"/><Relationship Id="rId3" Type="http://schemas.openxmlformats.org/officeDocument/2006/relationships/image" Target="../media/image3.png"/><Relationship Id="rId7" Type="http://schemas.openxmlformats.org/officeDocument/2006/relationships/image" Target="../media/image12.jpe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11.jpeg"/><Relationship Id="rId5" Type="http://schemas.openxmlformats.org/officeDocument/2006/relationships/image" Target="../media/image10.jpeg"/><Relationship Id="rId4" Type="http://schemas.openxmlformats.org/officeDocument/2006/relationships/image" Target="../media/image4.png"/><Relationship Id="rId9" Type="http://schemas.openxmlformats.org/officeDocument/2006/relationships/image" Target="../media/image14.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5.png"/><Relationship Id="rId4" Type="http://schemas.openxmlformats.org/officeDocument/2006/relationships/hyperlink" Target="#'Fiche Projet n&#176;'!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5.emf"/></Relationships>
</file>

<file path=xl/drawings/drawing1.xml><?xml version="1.0" encoding="utf-8"?>
<xdr:wsDr xmlns:xdr="http://schemas.openxmlformats.org/drawingml/2006/spreadsheetDrawing" xmlns:a="http://schemas.openxmlformats.org/drawingml/2006/main">
  <xdr:twoCellAnchor editAs="absolute">
    <xdr:from>
      <xdr:col>20</xdr:col>
      <xdr:colOff>0</xdr:colOff>
      <xdr:row>14</xdr:row>
      <xdr:rowOff>235771</xdr:rowOff>
    </xdr:from>
    <xdr:to>
      <xdr:col>20</xdr:col>
      <xdr:colOff>0</xdr:colOff>
      <xdr:row>15</xdr:row>
      <xdr:rowOff>204790</xdr:rowOff>
    </xdr:to>
    <xdr:pic>
      <xdr:nvPicPr>
        <xdr:cNvPr id="2" name="Picture 12" descr="Afficher l'image d'origine">
          <a:extLst>
            <a:ext uri="{FF2B5EF4-FFF2-40B4-BE49-F238E27FC236}">
              <a16:creationId xmlns:a16="http://schemas.microsoft.com/office/drawing/2014/main" id="{022AEE11-7705-413F-A68B-171D1F7F777B}"/>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val="0"/>
            </a:ext>
          </a:extLst>
        </a:blip>
        <a:srcRect/>
        <a:stretch>
          <a:fillRect/>
        </a:stretch>
      </xdr:blipFill>
      <xdr:spPr bwMode="auto">
        <a:xfrm>
          <a:off x="9715500" y="3365832"/>
          <a:ext cx="0" cy="3271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145059</xdr:colOff>
      <xdr:row>0</xdr:row>
      <xdr:rowOff>19878</xdr:rowOff>
    </xdr:from>
    <xdr:to>
      <xdr:col>2</xdr:col>
      <xdr:colOff>381032</xdr:colOff>
      <xdr:row>3</xdr:row>
      <xdr:rowOff>2712</xdr:rowOff>
    </xdr:to>
    <xdr:pic>
      <xdr:nvPicPr>
        <xdr:cNvPr id="3" name="Image 1">
          <a:extLst>
            <a:ext uri="{FF2B5EF4-FFF2-40B4-BE49-F238E27FC236}">
              <a16:creationId xmlns:a16="http://schemas.microsoft.com/office/drawing/2014/main" id="{8BB505C1-B1C3-4951-AA6E-FABFB548AD5F}"/>
            </a:ext>
          </a:extLst>
        </xdr:cNvPr>
        <xdr:cNvPicPr>
          <a:picLocks noChangeAspect="1"/>
        </xdr:cNvPicPr>
      </xdr:nvPicPr>
      <xdr:blipFill>
        <a:blip xmlns:r="http://schemas.openxmlformats.org/officeDocument/2006/relationships" r:embed="rId2"/>
        <a:stretch>
          <a:fillRect/>
        </a:stretch>
      </xdr:blipFill>
      <xdr:spPr>
        <a:xfrm>
          <a:off x="145059" y="19878"/>
          <a:ext cx="1165613" cy="653394"/>
        </a:xfrm>
        <a:prstGeom prst="rect">
          <a:avLst/>
        </a:prstGeom>
      </xdr:spPr>
    </xdr:pic>
    <xdr:clientData/>
  </xdr:twoCellAnchor>
  <xdr:twoCellAnchor>
    <xdr:from>
      <xdr:col>2</xdr:col>
      <xdr:colOff>13692</xdr:colOff>
      <xdr:row>9</xdr:row>
      <xdr:rowOff>12252</xdr:rowOff>
    </xdr:from>
    <xdr:to>
      <xdr:col>3</xdr:col>
      <xdr:colOff>75693</xdr:colOff>
      <xdr:row>11</xdr:row>
      <xdr:rowOff>87666</xdr:rowOff>
    </xdr:to>
    <xdr:grpSp>
      <xdr:nvGrpSpPr>
        <xdr:cNvPr id="4" name="Groupe 3">
          <a:extLst>
            <a:ext uri="{FF2B5EF4-FFF2-40B4-BE49-F238E27FC236}">
              <a16:creationId xmlns:a16="http://schemas.microsoft.com/office/drawing/2014/main" id="{8BF62365-C885-4D96-A65B-33B5A7A56411}"/>
            </a:ext>
          </a:extLst>
        </xdr:cNvPr>
        <xdr:cNvGrpSpPr/>
      </xdr:nvGrpSpPr>
      <xdr:grpSpPr>
        <a:xfrm>
          <a:off x="918567" y="2079177"/>
          <a:ext cx="500151" cy="608814"/>
          <a:chOff x="626943" y="2336784"/>
          <a:chExt cx="521220" cy="599100"/>
        </a:xfrm>
      </xdr:grpSpPr>
      <xdr:pic>
        <xdr:nvPicPr>
          <xdr:cNvPr id="5" name="Image 4">
            <a:extLst>
              <a:ext uri="{FF2B5EF4-FFF2-40B4-BE49-F238E27FC236}">
                <a16:creationId xmlns:a16="http://schemas.microsoft.com/office/drawing/2014/main" id="{1705ED92-AD7E-34C3-149C-841A0343D69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80807" y="2336784"/>
            <a:ext cx="258176" cy="232456"/>
          </a:xfrm>
          <a:prstGeom prst="rect">
            <a:avLst/>
          </a:prstGeom>
        </xdr:spPr>
      </xdr:pic>
      <xdr:sp macro="" textlink="">
        <xdr:nvSpPr>
          <xdr:cNvPr id="6" name="ZoneTexte 5">
            <a:extLst>
              <a:ext uri="{FF2B5EF4-FFF2-40B4-BE49-F238E27FC236}">
                <a16:creationId xmlns:a16="http://schemas.microsoft.com/office/drawing/2014/main" id="{B07BA14C-4A29-8B1C-0C29-F4928DE3BAAF}"/>
              </a:ext>
            </a:extLst>
          </xdr:cNvPr>
          <xdr:cNvSpPr txBox="1"/>
        </xdr:nvSpPr>
        <xdr:spPr>
          <a:xfrm>
            <a:off x="626943" y="2565214"/>
            <a:ext cx="521220" cy="370670"/>
          </a:xfrm>
          <a:prstGeom prst="rect">
            <a:avLst/>
          </a:prstGeom>
          <a:solidFill>
            <a:srgbClr val="BCD8BC"/>
          </a:solid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ctr">
            <a:noAutofit/>
          </a:bodyPr>
          <a:lstStyle/>
          <a:p>
            <a:pPr algn="ctr"/>
            <a:r>
              <a:rPr lang="fr-FR" sz="800">
                <a:latin typeface="Arial Nova Light" panose="020B0304020202020204" pitchFamily="34" charset="0"/>
              </a:rPr>
              <a:t>06/11</a:t>
            </a:r>
          </a:p>
          <a:p>
            <a:pPr algn="ctr"/>
            <a:r>
              <a:rPr lang="fr-FR" sz="800" b="1">
                <a:latin typeface="Arial Nova Light" panose="020B0304020202020204" pitchFamily="34" charset="0"/>
              </a:rPr>
              <a:t>J1</a:t>
            </a:r>
          </a:p>
        </xdr:txBody>
      </xdr:sp>
    </xdr:grpSp>
    <xdr:clientData/>
  </xdr:twoCellAnchor>
  <xdr:twoCellAnchor>
    <xdr:from>
      <xdr:col>12</xdr:col>
      <xdr:colOff>226744</xdr:colOff>
      <xdr:row>9</xdr:row>
      <xdr:rowOff>16585</xdr:rowOff>
    </xdr:from>
    <xdr:to>
      <xdr:col>13</xdr:col>
      <xdr:colOff>84482</xdr:colOff>
      <xdr:row>11</xdr:row>
      <xdr:rowOff>78748</xdr:rowOff>
    </xdr:to>
    <xdr:grpSp>
      <xdr:nvGrpSpPr>
        <xdr:cNvPr id="7" name="Groupe 6">
          <a:extLst>
            <a:ext uri="{FF2B5EF4-FFF2-40B4-BE49-F238E27FC236}">
              <a16:creationId xmlns:a16="http://schemas.microsoft.com/office/drawing/2014/main" id="{F1E38E24-09BA-448E-8F4A-F8BD7632B1F1}"/>
            </a:ext>
          </a:extLst>
        </xdr:cNvPr>
        <xdr:cNvGrpSpPr/>
      </xdr:nvGrpSpPr>
      <xdr:grpSpPr>
        <a:xfrm>
          <a:off x="4979719" y="2083510"/>
          <a:ext cx="495913" cy="595563"/>
          <a:chOff x="626943" y="2336784"/>
          <a:chExt cx="521220" cy="585989"/>
        </a:xfrm>
      </xdr:grpSpPr>
      <xdr:pic>
        <xdr:nvPicPr>
          <xdr:cNvPr id="8" name="Image 7">
            <a:extLst>
              <a:ext uri="{FF2B5EF4-FFF2-40B4-BE49-F238E27FC236}">
                <a16:creationId xmlns:a16="http://schemas.microsoft.com/office/drawing/2014/main" id="{5FA2F834-5854-D415-7FD8-C4A2E398DAA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80807" y="2336784"/>
            <a:ext cx="258176" cy="232456"/>
          </a:xfrm>
          <a:prstGeom prst="rect">
            <a:avLst/>
          </a:prstGeom>
        </xdr:spPr>
      </xdr:pic>
      <xdr:sp macro="" textlink="">
        <xdr:nvSpPr>
          <xdr:cNvPr id="9" name="ZoneTexte 8">
            <a:extLst>
              <a:ext uri="{FF2B5EF4-FFF2-40B4-BE49-F238E27FC236}">
                <a16:creationId xmlns:a16="http://schemas.microsoft.com/office/drawing/2014/main" id="{92A8EBC3-0E7F-4B6D-904F-7662B688A1E5}"/>
              </a:ext>
            </a:extLst>
          </xdr:cNvPr>
          <xdr:cNvSpPr txBox="1"/>
        </xdr:nvSpPr>
        <xdr:spPr>
          <a:xfrm>
            <a:off x="626943" y="2565214"/>
            <a:ext cx="521220" cy="357559"/>
          </a:xfrm>
          <a:prstGeom prst="rect">
            <a:avLst/>
          </a:prstGeom>
          <a:solidFill>
            <a:schemeClr val="accent6">
              <a:lumMod val="40000"/>
              <a:lumOff val="60000"/>
            </a:schemeClr>
          </a:solid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ctr">
            <a:noAutofit/>
          </a:bodyPr>
          <a:lstStyle/>
          <a:p>
            <a:pPr algn="ctr"/>
            <a:r>
              <a:rPr lang="fr-FR" sz="800">
                <a:latin typeface="Arial Nova Light" panose="020B0304020202020204" pitchFamily="34" charset="0"/>
              </a:rPr>
              <a:t>02/12</a:t>
            </a:r>
          </a:p>
          <a:p>
            <a:pPr algn="ctr"/>
            <a:r>
              <a:rPr lang="fr-FR" sz="800" b="1">
                <a:latin typeface="Arial Nova Light" panose="020B0304020202020204" pitchFamily="34" charset="0"/>
              </a:rPr>
              <a:t>J2</a:t>
            </a:r>
          </a:p>
        </xdr:txBody>
      </xdr:sp>
    </xdr:grpSp>
    <xdr:clientData/>
  </xdr:twoCellAnchor>
  <xdr:twoCellAnchor>
    <xdr:from>
      <xdr:col>14</xdr:col>
      <xdr:colOff>243308</xdr:colOff>
      <xdr:row>9</xdr:row>
      <xdr:rowOff>4859</xdr:rowOff>
    </xdr:from>
    <xdr:to>
      <xdr:col>14</xdr:col>
      <xdr:colOff>755882</xdr:colOff>
      <xdr:row>11</xdr:row>
      <xdr:rowOff>80276</xdr:rowOff>
    </xdr:to>
    <xdr:grpSp>
      <xdr:nvGrpSpPr>
        <xdr:cNvPr id="10" name="Groupe 9">
          <a:extLst>
            <a:ext uri="{FF2B5EF4-FFF2-40B4-BE49-F238E27FC236}">
              <a16:creationId xmlns:a16="http://schemas.microsoft.com/office/drawing/2014/main" id="{D0A40352-5898-4977-BF1C-A05C89CC329D}"/>
            </a:ext>
          </a:extLst>
        </xdr:cNvPr>
        <xdr:cNvGrpSpPr/>
      </xdr:nvGrpSpPr>
      <xdr:grpSpPr>
        <a:xfrm>
          <a:off x="5739233" y="2071784"/>
          <a:ext cx="512574" cy="608817"/>
          <a:chOff x="626943" y="2336784"/>
          <a:chExt cx="521220" cy="599103"/>
        </a:xfrm>
      </xdr:grpSpPr>
      <xdr:pic>
        <xdr:nvPicPr>
          <xdr:cNvPr id="11" name="Image 10">
            <a:extLst>
              <a:ext uri="{FF2B5EF4-FFF2-40B4-BE49-F238E27FC236}">
                <a16:creationId xmlns:a16="http://schemas.microsoft.com/office/drawing/2014/main" id="{6BA2A405-761E-CDCD-7AC3-CC5175BE4DC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80807" y="2336784"/>
            <a:ext cx="258176" cy="232456"/>
          </a:xfrm>
          <a:prstGeom prst="rect">
            <a:avLst/>
          </a:prstGeom>
        </xdr:spPr>
      </xdr:pic>
      <xdr:sp macro="" textlink="">
        <xdr:nvSpPr>
          <xdr:cNvPr id="12" name="ZoneTexte 11">
            <a:extLst>
              <a:ext uri="{FF2B5EF4-FFF2-40B4-BE49-F238E27FC236}">
                <a16:creationId xmlns:a16="http://schemas.microsoft.com/office/drawing/2014/main" id="{96621134-7213-685C-D191-C25FBF8BD00C}"/>
              </a:ext>
            </a:extLst>
          </xdr:cNvPr>
          <xdr:cNvSpPr txBox="1"/>
        </xdr:nvSpPr>
        <xdr:spPr>
          <a:xfrm>
            <a:off x="626943" y="2565215"/>
            <a:ext cx="521220" cy="370672"/>
          </a:xfrm>
          <a:prstGeom prst="rect">
            <a:avLst/>
          </a:prstGeom>
          <a:solidFill>
            <a:schemeClr val="accent6">
              <a:lumMod val="40000"/>
              <a:lumOff val="60000"/>
            </a:schemeClr>
          </a:solid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ctr">
            <a:noAutofit/>
          </a:bodyPr>
          <a:lstStyle/>
          <a:p>
            <a:pPr algn="ctr"/>
            <a:r>
              <a:rPr lang="fr-FR" sz="800">
                <a:latin typeface="Arial Nova Light" panose="020B0304020202020204" pitchFamily="34" charset="0"/>
              </a:rPr>
              <a:t>05/12</a:t>
            </a:r>
          </a:p>
          <a:p>
            <a:pPr algn="ctr"/>
            <a:r>
              <a:rPr lang="fr-FR" sz="800" b="1">
                <a:latin typeface="Arial Nova Light" panose="020B0304020202020204" pitchFamily="34" charset="0"/>
              </a:rPr>
              <a:t>J3</a:t>
            </a:r>
          </a:p>
        </xdr:txBody>
      </xdr:sp>
    </xdr:grpSp>
    <xdr:clientData/>
  </xdr:twoCellAnchor>
  <xdr:twoCellAnchor editAs="oneCell">
    <xdr:from>
      <xdr:col>17</xdr:col>
      <xdr:colOff>231912</xdr:colOff>
      <xdr:row>0</xdr:row>
      <xdr:rowOff>46383</xdr:rowOff>
    </xdr:from>
    <xdr:to>
      <xdr:col>18</xdr:col>
      <xdr:colOff>589721</xdr:colOff>
      <xdr:row>2</xdr:row>
      <xdr:rowOff>9276</xdr:rowOff>
    </xdr:to>
    <xdr:pic>
      <xdr:nvPicPr>
        <xdr:cNvPr id="13" name="Image 12" descr="Shiva - La Rochelle">
          <a:extLst>
            <a:ext uri="{FF2B5EF4-FFF2-40B4-BE49-F238E27FC236}">
              <a16:creationId xmlns:a16="http://schemas.microsoft.com/office/drawing/2014/main" id="{7450C790-774B-4DA3-9E86-6B23A97DAB3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232912" y="46383"/>
          <a:ext cx="1142669" cy="534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79513</xdr:colOff>
      <xdr:row>14</xdr:row>
      <xdr:rowOff>284921</xdr:rowOff>
    </xdr:from>
    <xdr:ext cx="184731" cy="264560"/>
    <xdr:sp macro="" textlink="">
      <xdr:nvSpPr>
        <xdr:cNvPr id="15" name="ZoneTexte 14">
          <a:extLst>
            <a:ext uri="{FF2B5EF4-FFF2-40B4-BE49-F238E27FC236}">
              <a16:creationId xmlns:a16="http://schemas.microsoft.com/office/drawing/2014/main" id="{C004B7FD-4846-41D9-A1F4-C660FF204101}"/>
            </a:ext>
          </a:extLst>
        </xdr:cNvPr>
        <xdr:cNvSpPr txBox="1"/>
      </xdr:nvSpPr>
      <xdr:spPr>
        <a:xfrm>
          <a:off x="5619253" y="3485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kern="1200"/>
        </a:p>
      </xdr:txBody>
    </xdr:sp>
    <xdr:clientData/>
  </xdr:oneCellAnchor>
  <xdr:twoCellAnchor>
    <xdr:from>
      <xdr:col>2</xdr:col>
      <xdr:colOff>48931</xdr:colOff>
      <xdr:row>9</xdr:row>
      <xdr:rowOff>211015</xdr:rowOff>
    </xdr:from>
    <xdr:to>
      <xdr:col>4</xdr:col>
      <xdr:colOff>201331</xdr:colOff>
      <xdr:row>14</xdr:row>
      <xdr:rowOff>71867</xdr:rowOff>
    </xdr:to>
    <xdr:sp macro="" textlink="">
      <xdr:nvSpPr>
        <xdr:cNvPr id="16" name="ZoneTexte 15">
          <a:extLst>
            <a:ext uri="{FF2B5EF4-FFF2-40B4-BE49-F238E27FC236}">
              <a16:creationId xmlns:a16="http://schemas.microsoft.com/office/drawing/2014/main" id="{C4203984-CA92-4F16-88C7-623BD7A96544}"/>
            </a:ext>
          </a:extLst>
        </xdr:cNvPr>
        <xdr:cNvSpPr txBox="1"/>
      </xdr:nvSpPr>
      <xdr:spPr>
        <a:xfrm>
          <a:off x="980916" y="2286000"/>
          <a:ext cx="914400" cy="9217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600" kern="1200">
              <a:latin typeface="Segoe UI Emoji" panose="020B0502040204020203" pitchFamily="34" charset="0"/>
              <a:ea typeface="Segoe UI Emoji" panose="020B0502040204020203" pitchFamily="34" charset="0"/>
            </a:rPr>
            <a:t>🔒</a:t>
          </a:r>
          <a:endParaRPr lang="fr-FR" sz="1600" kern="1200"/>
        </a:p>
      </xdr:txBody>
    </xdr:sp>
    <xdr:clientData/>
  </xdr:twoCellAnchor>
  <xdr:twoCellAnchor>
    <xdr:from>
      <xdr:col>12</xdr:col>
      <xdr:colOff>295116</xdr:colOff>
      <xdr:row>9</xdr:row>
      <xdr:rowOff>158261</xdr:rowOff>
    </xdr:from>
    <xdr:to>
      <xdr:col>14</xdr:col>
      <xdr:colOff>447516</xdr:colOff>
      <xdr:row>14</xdr:row>
      <xdr:rowOff>19113</xdr:rowOff>
    </xdr:to>
    <xdr:sp macro="" textlink="">
      <xdr:nvSpPr>
        <xdr:cNvPr id="17" name="ZoneTexte 16">
          <a:extLst>
            <a:ext uri="{FF2B5EF4-FFF2-40B4-BE49-F238E27FC236}">
              <a16:creationId xmlns:a16="http://schemas.microsoft.com/office/drawing/2014/main" id="{0192BC1A-0A01-4D01-BB90-64F951C1A473}"/>
            </a:ext>
          </a:extLst>
        </xdr:cNvPr>
        <xdr:cNvSpPr txBox="1"/>
      </xdr:nvSpPr>
      <xdr:spPr>
        <a:xfrm>
          <a:off x="5189501" y="2233246"/>
          <a:ext cx="914400" cy="9217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600" kern="1200">
              <a:latin typeface="Segoe UI Emoji" panose="020B0502040204020203" pitchFamily="34" charset="0"/>
              <a:ea typeface="Segoe UI Emoji" panose="020B0502040204020203" pitchFamily="34" charset="0"/>
            </a:rPr>
            <a:t>🔓</a:t>
          </a:r>
          <a:endParaRPr lang="fr-FR" sz="1600" kern="1200"/>
        </a:p>
      </xdr:txBody>
    </xdr:sp>
    <xdr:clientData/>
  </xdr:twoCellAnchor>
  <xdr:twoCellAnchor>
    <xdr:from>
      <xdr:col>14</xdr:col>
      <xdr:colOff>324423</xdr:colOff>
      <xdr:row>9</xdr:row>
      <xdr:rowOff>134815</xdr:rowOff>
    </xdr:from>
    <xdr:to>
      <xdr:col>15</xdr:col>
      <xdr:colOff>453377</xdr:colOff>
      <xdr:row>13</xdr:row>
      <xdr:rowOff>206682</xdr:rowOff>
    </xdr:to>
    <xdr:sp macro="" textlink="">
      <xdr:nvSpPr>
        <xdr:cNvPr id="19" name="ZoneTexte 18">
          <a:extLst>
            <a:ext uri="{FF2B5EF4-FFF2-40B4-BE49-F238E27FC236}">
              <a16:creationId xmlns:a16="http://schemas.microsoft.com/office/drawing/2014/main" id="{EA518053-9FC3-448E-843E-F70E81FB97E8}"/>
            </a:ext>
          </a:extLst>
        </xdr:cNvPr>
        <xdr:cNvSpPr txBox="1"/>
      </xdr:nvSpPr>
      <xdr:spPr>
        <a:xfrm>
          <a:off x="5980808" y="2209800"/>
          <a:ext cx="914400" cy="9217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600" kern="1200">
              <a:latin typeface="Segoe UI Emoji" panose="020B0502040204020203" pitchFamily="34" charset="0"/>
              <a:ea typeface="Segoe UI Emoji" panose="020B0502040204020203" pitchFamily="34" charset="0"/>
            </a:rPr>
            <a:t>🔓</a:t>
          </a:r>
          <a:endParaRPr lang="fr-FR" sz="1600" kern="1200"/>
        </a:p>
      </xdr:txBody>
    </xdr:sp>
    <xdr:clientData/>
  </xdr:twoCellAnchor>
  <xdr:twoCellAnchor editAs="oneCell">
    <xdr:from>
      <xdr:col>14</xdr:col>
      <xdr:colOff>170782</xdr:colOff>
      <xdr:row>21</xdr:row>
      <xdr:rowOff>35167</xdr:rowOff>
    </xdr:from>
    <xdr:to>
      <xdr:col>15</xdr:col>
      <xdr:colOff>595462</xdr:colOff>
      <xdr:row>38</xdr:row>
      <xdr:rowOff>46893</xdr:rowOff>
    </xdr:to>
    <xdr:pic>
      <xdr:nvPicPr>
        <xdr:cNvPr id="24" name="Image 23">
          <a:extLst>
            <a:ext uri="{FF2B5EF4-FFF2-40B4-BE49-F238E27FC236}">
              <a16:creationId xmlns:a16="http://schemas.microsoft.com/office/drawing/2014/main" id="{D9FE8911-BD28-FD27-653B-50F7AA07BBF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400000">
          <a:off x="5728844" y="5244752"/>
          <a:ext cx="1406772" cy="1210126"/>
        </a:xfrm>
        <a:prstGeom prst="rect">
          <a:avLst/>
        </a:prstGeom>
      </xdr:spPr>
    </xdr:pic>
    <xdr:clientData/>
  </xdr:twoCellAnchor>
  <xdr:twoCellAnchor editAs="oneCell">
    <xdr:from>
      <xdr:col>15</xdr:col>
      <xdr:colOff>663765</xdr:colOff>
      <xdr:row>23</xdr:row>
      <xdr:rowOff>14082</xdr:rowOff>
    </xdr:from>
    <xdr:to>
      <xdr:col>17</xdr:col>
      <xdr:colOff>297524</xdr:colOff>
      <xdr:row>36</xdr:row>
      <xdr:rowOff>60976</xdr:rowOff>
    </xdr:to>
    <xdr:pic>
      <xdr:nvPicPr>
        <xdr:cNvPr id="26" name="Image 25">
          <a:extLst>
            <a:ext uri="{FF2B5EF4-FFF2-40B4-BE49-F238E27FC236}">
              <a16:creationId xmlns:a16="http://schemas.microsoft.com/office/drawing/2014/main" id="{95500415-CB4F-10ED-AA0D-C5FD47A71DDB}"/>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105596" y="5289467"/>
          <a:ext cx="1204651" cy="1113694"/>
        </a:xfrm>
        <a:prstGeom prst="rect">
          <a:avLst/>
        </a:prstGeom>
      </xdr:spPr>
    </xdr:pic>
    <xdr:clientData/>
  </xdr:twoCellAnchor>
  <xdr:twoCellAnchor editAs="oneCell">
    <xdr:from>
      <xdr:col>9</xdr:col>
      <xdr:colOff>337031</xdr:colOff>
      <xdr:row>21</xdr:row>
      <xdr:rowOff>23450</xdr:rowOff>
    </xdr:from>
    <xdr:to>
      <xdr:col>12</xdr:col>
      <xdr:colOff>633045</xdr:colOff>
      <xdr:row>38</xdr:row>
      <xdr:rowOff>35172</xdr:rowOff>
    </xdr:to>
    <xdr:pic>
      <xdr:nvPicPr>
        <xdr:cNvPr id="28" name="Image 27">
          <a:extLst>
            <a:ext uri="{FF2B5EF4-FFF2-40B4-BE49-F238E27FC236}">
              <a16:creationId xmlns:a16="http://schemas.microsoft.com/office/drawing/2014/main" id="{FF487108-EBCF-AE1B-6C52-7496DD77D221}"/>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t="7356" b="4070"/>
        <a:stretch/>
      </xdr:blipFill>
      <xdr:spPr>
        <a:xfrm rot="5400000">
          <a:off x="4242285" y="5256335"/>
          <a:ext cx="1406768" cy="1163522"/>
        </a:xfrm>
        <a:prstGeom prst="rect">
          <a:avLst/>
        </a:prstGeom>
      </xdr:spPr>
    </xdr:pic>
    <xdr:clientData/>
  </xdr:twoCellAnchor>
  <xdr:twoCellAnchor editAs="oneCell">
    <xdr:from>
      <xdr:col>17</xdr:col>
      <xdr:colOff>381000</xdr:colOff>
      <xdr:row>19</xdr:row>
      <xdr:rowOff>35778</xdr:rowOff>
    </xdr:from>
    <xdr:to>
      <xdr:col>18</xdr:col>
      <xdr:colOff>633046</xdr:colOff>
      <xdr:row>38</xdr:row>
      <xdr:rowOff>63929</xdr:rowOff>
    </xdr:to>
    <xdr:pic>
      <xdr:nvPicPr>
        <xdr:cNvPr id="30" name="Image 29">
          <a:extLst>
            <a:ext uri="{FF2B5EF4-FFF2-40B4-BE49-F238E27FC236}">
              <a16:creationId xmlns:a16="http://schemas.microsoft.com/office/drawing/2014/main" id="{D98648E2-03DF-7E94-EB9C-5F93C13EB1E9}"/>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t="6350"/>
        <a:stretch/>
      </xdr:blipFill>
      <xdr:spPr>
        <a:xfrm rot="5400000">
          <a:off x="8118808" y="5257831"/>
          <a:ext cx="1587321" cy="1037492"/>
        </a:xfrm>
        <a:prstGeom prst="rect">
          <a:avLst/>
        </a:prstGeom>
      </xdr:spPr>
    </xdr:pic>
    <xdr:clientData/>
  </xdr:twoCellAnchor>
  <xdr:twoCellAnchor editAs="oneCell">
    <xdr:from>
      <xdr:col>7</xdr:col>
      <xdr:colOff>86831</xdr:colOff>
      <xdr:row>20</xdr:row>
      <xdr:rowOff>1095</xdr:rowOff>
    </xdr:from>
    <xdr:to>
      <xdr:col>9</xdr:col>
      <xdr:colOff>199292</xdr:colOff>
      <xdr:row>37</xdr:row>
      <xdr:rowOff>49437</xdr:rowOff>
    </xdr:to>
    <xdr:pic>
      <xdr:nvPicPr>
        <xdr:cNvPr id="32" name="Image 31">
          <a:extLst>
            <a:ext uri="{FF2B5EF4-FFF2-40B4-BE49-F238E27FC236}">
              <a16:creationId xmlns:a16="http://schemas.microsoft.com/office/drawing/2014/main" id="{7FEF568A-1CEA-1508-92ED-30C479CDFEC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2818308" y="5030295"/>
          <a:ext cx="1407861" cy="14433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20</xdr:col>
      <xdr:colOff>0</xdr:colOff>
      <xdr:row>14</xdr:row>
      <xdr:rowOff>235771</xdr:rowOff>
    </xdr:from>
    <xdr:to>
      <xdr:col>20</xdr:col>
      <xdr:colOff>0</xdr:colOff>
      <xdr:row>15</xdr:row>
      <xdr:rowOff>204790</xdr:rowOff>
    </xdr:to>
    <xdr:pic>
      <xdr:nvPicPr>
        <xdr:cNvPr id="2" name="Picture 12" descr="Afficher l'image d'origine">
          <a:extLst>
            <a:ext uri="{FF2B5EF4-FFF2-40B4-BE49-F238E27FC236}">
              <a16:creationId xmlns:a16="http://schemas.microsoft.com/office/drawing/2014/main" id="{B35D8FC6-D6AA-45B4-98F0-AB01779A5B0A}"/>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val="0"/>
            </a:ext>
          </a:extLst>
        </a:blip>
        <a:srcRect/>
        <a:stretch>
          <a:fillRect/>
        </a:stretch>
      </xdr:blipFill>
      <xdr:spPr bwMode="auto">
        <a:xfrm>
          <a:off x="9715500" y="3367591"/>
          <a:ext cx="0" cy="3271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145059</xdr:colOff>
      <xdr:row>0</xdr:row>
      <xdr:rowOff>19878</xdr:rowOff>
    </xdr:from>
    <xdr:to>
      <xdr:col>2</xdr:col>
      <xdr:colOff>381032</xdr:colOff>
      <xdr:row>3</xdr:row>
      <xdr:rowOff>2712</xdr:rowOff>
    </xdr:to>
    <xdr:pic>
      <xdr:nvPicPr>
        <xdr:cNvPr id="3" name="Image 1">
          <a:extLst>
            <a:ext uri="{FF2B5EF4-FFF2-40B4-BE49-F238E27FC236}">
              <a16:creationId xmlns:a16="http://schemas.microsoft.com/office/drawing/2014/main" id="{CFD72193-3D81-417B-B332-089292BAAD2B}"/>
            </a:ext>
          </a:extLst>
        </xdr:cNvPr>
        <xdr:cNvPicPr>
          <a:picLocks noChangeAspect="1"/>
        </xdr:cNvPicPr>
      </xdr:nvPicPr>
      <xdr:blipFill>
        <a:blip xmlns:r="http://schemas.openxmlformats.org/officeDocument/2006/relationships" r:embed="rId2"/>
        <a:stretch>
          <a:fillRect/>
        </a:stretch>
      </xdr:blipFill>
      <xdr:spPr>
        <a:xfrm>
          <a:off x="145059" y="19878"/>
          <a:ext cx="1165613" cy="653394"/>
        </a:xfrm>
        <a:prstGeom prst="rect">
          <a:avLst/>
        </a:prstGeom>
      </xdr:spPr>
    </xdr:pic>
    <xdr:clientData/>
  </xdr:twoCellAnchor>
  <xdr:twoCellAnchor>
    <xdr:from>
      <xdr:col>2</xdr:col>
      <xdr:colOff>13692</xdr:colOff>
      <xdr:row>9</xdr:row>
      <xdr:rowOff>12252</xdr:rowOff>
    </xdr:from>
    <xdr:to>
      <xdr:col>3</xdr:col>
      <xdr:colOff>75693</xdr:colOff>
      <xdr:row>11</xdr:row>
      <xdr:rowOff>87666</xdr:rowOff>
    </xdr:to>
    <xdr:grpSp>
      <xdr:nvGrpSpPr>
        <xdr:cNvPr id="4" name="Groupe 3">
          <a:extLst>
            <a:ext uri="{FF2B5EF4-FFF2-40B4-BE49-F238E27FC236}">
              <a16:creationId xmlns:a16="http://schemas.microsoft.com/office/drawing/2014/main" id="{B6F67776-A25D-4F6F-B8EB-18C845606243}"/>
            </a:ext>
          </a:extLst>
        </xdr:cNvPr>
        <xdr:cNvGrpSpPr/>
      </xdr:nvGrpSpPr>
      <xdr:grpSpPr>
        <a:xfrm>
          <a:off x="918567" y="2079177"/>
          <a:ext cx="500151" cy="608814"/>
          <a:chOff x="626943" y="2336784"/>
          <a:chExt cx="521220" cy="599100"/>
        </a:xfrm>
      </xdr:grpSpPr>
      <xdr:pic>
        <xdr:nvPicPr>
          <xdr:cNvPr id="5" name="Image 4">
            <a:extLst>
              <a:ext uri="{FF2B5EF4-FFF2-40B4-BE49-F238E27FC236}">
                <a16:creationId xmlns:a16="http://schemas.microsoft.com/office/drawing/2014/main" id="{1EB7EF36-996C-9AF3-F623-70562D971C1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80807" y="2336784"/>
            <a:ext cx="258176" cy="232456"/>
          </a:xfrm>
          <a:prstGeom prst="rect">
            <a:avLst/>
          </a:prstGeom>
        </xdr:spPr>
      </xdr:pic>
      <xdr:sp macro="" textlink="">
        <xdr:nvSpPr>
          <xdr:cNvPr id="6" name="ZoneTexte 5">
            <a:extLst>
              <a:ext uri="{FF2B5EF4-FFF2-40B4-BE49-F238E27FC236}">
                <a16:creationId xmlns:a16="http://schemas.microsoft.com/office/drawing/2014/main" id="{7D30A6DF-D004-851D-EF54-0F9D8424C2CE}"/>
              </a:ext>
            </a:extLst>
          </xdr:cNvPr>
          <xdr:cNvSpPr txBox="1"/>
        </xdr:nvSpPr>
        <xdr:spPr>
          <a:xfrm>
            <a:off x="626943" y="2565214"/>
            <a:ext cx="521220" cy="370670"/>
          </a:xfrm>
          <a:prstGeom prst="rect">
            <a:avLst/>
          </a:prstGeom>
          <a:solidFill>
            <a:srgbClr val="BCD8BC"/>
          </a:solid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ctr">
            <a:noAutofit/>
          </a:bodyPr>
          <a:lstStyle/>
          <a:p>
            <a:pPr algn="ctr"/>
            <a:r>
              <a:rPr lang="fr-FR" sz="800">
                <a:latin typeface="Arial Nova Light" panose="020B0304020202020204" pitchFamily="34" charset="0"/>
              </a:rPr>
              <a:t>06/11</a:t>
            </a:r>
          </a:p>
          <a:p>
            <a:pPr algn="ctr"/>
            <a:r>
              <a:rPr lang="fr-FR" sz="800" b="1">
                <a:latin typeface="Arial Nova Light" panose="020B0304020202020204" pitchFamily="34" charset="0"/>
              </a:rPr>
              <a:t>J1</a:t>
            </a:r>
          </a:p>
        </xdr:txBody>
      </xdr:sp>
    </xdr:grpSp>
    <xdr:clientData/>
  </xdr:twoCellAnchor>
  <xdr:twoCellAnchor>
    <xdr:from>
      <xdr:col>12</xdr:col>
      <xdr:colOff>226744</xdr:colOff>
      <xdr:row>9</xdr:row>
      <xdr:rowOff>16585</xdr:rowOff>
    </xdr:from>
    <xdr:to>
      <xdr:col>13</xdr:col>
      <xdr:colOff>84482</xdr:colOff>
      <xdr:row>11</xdr:row>
      <xdr:rowOff>78748</xdr:rowOff>
    </xdr:to>
    <xdr:grpSp>
      <xdr:nvGrpSpPr>
        <xdr:cNvPr id="7" name="Groupe 6">
          <a:extLst>
            <a:ext uri="{FF2B5EF4-FFF2-40B4-BE49-F238E27FC236}">
              <a16:creationId xmlns:a16="http://schemas.microsoft.com/office/drawing/2014/main" id="{1F4A74A3-BE52-475F-9C1A-25D89C2C0067}"/>
            </a:ext>
          </a:extLst>
        </xdr:cNvPr>
        <xdr:cNvGrpSpPr/>
      </xdr:nvGrpSpPr>
      <xdr:grpSpPr>
        <a:xfrm>
          <a:off x="4979719" y="2083510"/>
          <a:ext cx="495913" cy="595563"/>
          <a:chOff x="626943" y="2336784"/>
          <a:chExt cx="521220" cy="585989"/>
        </a:xfrm>
      </xdr:grpSpPr>
      <xdr:pic>
        <xdr:nvPicPr>
          <xdr:cNvPr id="8" name="Image 7">
            <a:extLst>
              <a:ext uri="{FF2B5EF4-FFF2-40B4-BE49-F238E27FC236}">
                <a16:creationId xmlns:a16="http://schemas.microsoft.com/office/drawing/2014/main" id="{49B87A34-F77A-27A5-A5C4-6C2E2F851E5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80807" y="2336784"/>
            <a:ext cx="258176" cy="232456"/>
          </a:xfrm>
          <a:prstGeom prst="rect">
            <a:avLst/>
          </a:prstGeom>
        </xdr:spPr>
      </xdr:pic>
      <xdr:sp macro="" textlink="">
        <xdr:nvSpPr>
          <xdr:cNvPr id="9" name="ZoneTexte 8">
            <a:extLst>
              <a:ext uri="{FF2B5EF4-FFF2-40B4-BE49-F238E27FC236}">
                <a16:creationId xmlns:a16="http://schemas.microsoft.com/office/drawing/2014/main" id="{DD5EABC1-111C-0E9F-BA87-5CC68D3A8469}"/>
              </a:ext>
            </a:extLst>
          </xdr:cNvPr>
          <xdr:cNvSpPr txBox="1"/>
        </xdr:nvSpPr>
        <xdr:spPr>
          <a:xfrm>
            <a:off x="626943" y="2565214"/>
            <a:ext cx="521220" cy="357559"/>
          </a:xfrm>
          <a:prstGeom prst="rect">
            <a:avLst/>
          </a:prstGeom>
          <a:solidFill>
            <a:srgbClr val="BCD8BC"/>
          </a:solid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ctr">
            <a:noAutofit/>
          </a:bodyPr>
          <a:lstStyle/>
          <a:p>
            <a:pPr algn="ctr"/>
            <a:r>
              <a:rPr lang="fr-FR" sz="800">
                <a:latin typeface="Arial Nova Light" panose="020B0304020202020204" pitchFamily="34" charset="0"/>
              </a:rPr>
              <a:t>02/12</a:t>
            </a:r>
          </a:p>
          <a:p>
            <a:pPr algn="ctr"/>
            <a:r>
              <a:rPr lang="fr-FR" sz="800" b="1">
                <a:latin typeface="Arial Nova Light" panose="020B0304020202020204" pitchFamily="34" charset="0"/>
              </a:rPr>
              <a:t>J2</a:t>
            </a:r>
          </a:p>
        </xdr:txBody>
      </xdr:sp>
    </xdr:grpSp>
    <xdr:clientData/>
  </xdr:twoCellAnchor>
  <xdr:twoCellAnchor>
    <xdr:from>
      <xdr:col>14</xdr:col>
      <xdr:colOff>243308</xdr:colOff>
      <xdr:row>9</xdr:row>
      <xdr:rowOff>4859</xdr:rowOff>
    </xdr:from>
    <xdr:to>
      <xdr:col>14</xdr:col>
      <xdr:colOff>755882</xdr:colOff>
      <xdr:row>11</xdr:row>
      <xdr:rowOff>80276</xdr:rowOff>
    </xdr:to>
    <xdr:grpSp>
      <xdr:nvGrpSpPr>
        <xdr:cNvPr id="10" name="Groupe 9">
          <a:extLst>
            <a:ext uri="{FF2B5EF4-FFF2-40B4-BE49-F238E27FC236}">
              <a16:creationId xmlns:a16="http://schemas.microsoft.com/office/drawing/2014/main" id="{394E2BB0-55C4-437D-B3EF-B747C1DA018B}"/>
            </a:ext>
          </a:extLst>
        </xdr:cNvPr>
        <xdr:cNvGrpSpPr/>
      </xdr:nvGrpSpPr>
      <xdr:grpSpPr>
        <a:xfrm>
          <a:off x="5739233" y="2071784"/>
          <a:ext cx="512574" cy="608817"/>
          <a:chOff x="626943" y="2336784"/>
          <a:chExt cx="521220" cy="599103"/>
        </a:xfrm>
      </xdr:grpSpPr>
      <xdr:pic>
        <xdr:nvPicPr>
          <xdr:cNvPr id="11" name="Image 10">
            <a:extLst>
              <a:ext uri="{FF2B5EF4-FFF2-40B4-BE49-F238E27FC236}">
                <a16:creationId xmlns:a16="http://schemas.microsoft.com/office/drawing/2014/main" id="{88744C90-DF68-BECE-7595-B065E24A73D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80807" y="2336784"/>
            <a:ext cx="258176" cy="232456"/>
          </a:xfrm>
          <a:prstGeom prst="rect">
            <a:avLst/>
          </a:prstGeom>
        </xdr:spPr>
      </xdr:pic>
      <xdr:sp macro="" textlink="">
        <xdr:nvSpPr>
          <xdr:cNvPr id="12" name="ZoneTexte 11">
            <a:extLst>
              <a:ext uri="{FF2B5EF4-FFF2-40B4-BE49-F238E27FC236}">
                <a16:creationId xmlns:a16="http://schemas.microsoft.com/office/drawing/2014/main" id="{18D0945E-6378-525E-3AF5-920E103D4C18}"/>
              </a:ext>
            </a:extLst>
          </xdr:cNvPr>
          <xdr:cNvSpPr txBox="1"/>
        </xdr:nvSpPr>
        <xdr:spPr>
          <a:xfrm>
            <a:off x="626943" y="2565215"/>
            <a:ext cx="521220" cy="370672"/>
          </a:xfrm>
          <a:prstGeom prst="rect">
            <a:avLst/>
          </a:prstGeom>
          <a:solidFill>
            <a:schemeClr val="accent6">
              <a:lumMod val="40000"/>
              <a:lumOff val="60000"/>
            </a:schemeClr>
          </a:solid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ctr">
            <a:noAutofit/>
          </a:bodyPr>
          <a:lstStyle/>
          <a:p>
            <a:pPr algn="ctr"/>
            <a:r>
              <a:rPr lang="fr-FR" sz="800">
                <a:latin typeface="Arial Nova Light" panose="020B0304020202020204" pitchFamily="34" charset="0"/>
              </a:rPr>
              <a:t>05/12</a:t>
            </a:r>
          </a:p>
          <a:p>
            <a:pPr algn="ctr"/>
            <a:r>
              <a:rPr lang="fr-FR" sz="800" b="1">
                <a:latin typeface="Arial Nova Light" panose="020B0304020202020204" pitchFamily="34" charset="0"/>
              </a:rPr>
              <a:t>J3</a:t>
            </a:r>
          </a:p>
        </xdr:txBody>
      </xdr:sp>
    </xdr:grpSp>
    <xdr:clientData/>
  </xdr:twoCellAnchor>
  <xdr:twoCellAnchor editAs="oneCell">
    <xdr:from>
      <xdr:col>17</xdr:col>
      <xdr:colOff>239532</xdr:colOff>
      <xdr:row>0</xdr:row>
      <xdr:rowOff>54003</xdr:rowOff>
    </xdr:from>
    <xdr:to>
      <xdr:col>18</xdr:col>
      <xdr:colOff>597341</xdr:colOff>
      <xdr:row>2</xdr:row>
      <xdr:rowOff>16896</xdr:rowOff>
    </xdr:to>
    <xdr:pic>
      <xdr:nvPicPr>
        <xdr:cNvPr id="13" name="Image 12" descr="Shiva - La Rochelle">
          <a:extLst>
            <a:ext uri="{FF2B5EF4-FFF2-40B4-BE49-F238E27FC236}">
              <a16:creationId xmlns:a16="http://schemas.microsoft.com/office/drawing/2014/main" id="{F78B7F96-B286-4E9D-BFEC-5ACEC39E5DF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240532" y="54003"/>
          <a:ext cx="1142669" cy="534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79513</xdr:colOff>
      <xdr:row>14</xdr:row>
      <xdr:rowOff>284921</xdr:rowOff>
    </xdr:from>
    <xdr:ext cx="184731" cy="264560"/>
    <xdr:sp macro="" textlink="">
      <xdr:nvSpPr>
        <xdr:cNvPr id="14" name="ZoneTexte 13">
          <a:extLst>
            <a:ext uri="{FF2B5EF4-FFF2-40B4-BE49-F238E27FC236}">
              <a16:creationId xmlns:a16="http://schemas.microsoft.com/office/drawing/2014/main" id="{E6520678-C51E-4639-8BE9-B01512CD7A16}"/>
            </a:ext>
          </a:extLst>
        </xdr:cNvPr>
        <xdr:cNvSpPr txBox="1"/>
      </xdr:nvSpPr>
      <xdr:spPr>
        <a:xfrm>
          <a:off x="5619253" y="341674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kern="1200"/>
        </a:p>
      </xdr:txBody>
    </xdr:sp>
    <xdr:clientData/>
  </xdr:oneCellAnchor>
  <xdr:twoCellAnchor>
    <xdr:from>
      <xdr:col>2</xdr:col>
      <xdr:colOff>48931</xdr:colOff>
      <xdr:row>9</xdr:row>
      <xdr:rowOff>211015</xdr:rowOff>
    </xdr:from>
    <xdr:to>
      <xdr:col>4</xdr:col>
      <xdr:colOff>201331</xdr:colOff>
      <xdr:row>14</xdr:row>
      <xdr:rowOff>71867</xdr:rowOff>
    </xdr:to>
    <xdr:sp macro="" textlink="">
      <xdr:nvSpPr>
        <xdr:cNvPr id="15" name="ZoneTexte 14">
          <a:extLst>
            <a:ext uri="{FF2B5EF4-FFF2-40B4-BE49-F238E27FC236}">
              <a16:creationId xmlns:a16="http://schemas.microsoft.com/office/drawing/2014/main" id="{7D78E596-BD0F-42FB-ABB3-ECDABDAAAF69}"/>
            </a:ext>
          </a:extLst>
        </xdr:cNvPr>
        <xdr:cNvSpPr txBox="1"/>
      </xdr:nvSpPr>
      <xdr:spPr>
        <a:xfrm>
          <a:off x="978571" y="2283655"/>
          <a:ext cx="914400" cy="9200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600" kern="1200">
              <a:latin typeface="Segoe UI Emoji" panose="020B0502040204020203" pitchFamily="34" charset="0"/>
              <a:ea typeface="Segoe UI Emoji" panose="020B0502040204020203" pitchFamily="34" charset="0"/>
            </a:rPr>
            <a:t>🔒</a:t>
          </a:r>
          <a:endParaRPr lang="fr-FR" sz="1600" kern="1200"/>
        </a:p>
      </xdr:txBody>
    </xdr:sp>
    <xdr:clientData/>
  </xdr:twoCellAnchor>
  <xdr:twoCellAnchor>
    <xdr:from>
      <xdr:col>14</xdr:col>
      <xdr:colOff>324423</xdr:colOff>
      <xdr:row>9</xdr:row>
      <xdr:rowOff>134815</xdr:rowOff>
    </xdr:from>
    <xdr:to>
      <xdr:col>15</xdr:col>
      <xdr:colOff>453377</xdr:colOff>
      <xdr:row>13</xdr:row>
      <xdr:rowOff>206682</xdr:rowOff>
    </xdr:to>
    <xdr:sp macro="" textlink="">
      <xdr:nvSpPr>
        <xdr:cNvPr id="17" name="ZoneTexte 16">
          <a:extLst>
            <a:ext uri="{FF2B5EF4-FFF2-40B4-BE49-F238E27FC236}">
              <a16:creationId xmlns:a16="http://schemas.microsoft.com/office/drawing/2014/main" id="{7DFC795C-77AA-476F-B9A5-015068CE66AF}"/>
            </a:ext>
          </a:extLst>
        </xdr:cNvPr>
        <xdr:cNvSpPr txBox="1"/>
      </xdr:nvSpPr>
      <xdr:spPr>
        <a:xfrm>
          <a:off x="5970843" y="2207455"/>
          <a:ext cx="913814" cy="9176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600" kern="1200">
              <a:latin typeface="Segoe UI Emoji" panose="020B0502040204020203" pitchFamily="34" charset="0"/>
              <a:ea typeface="Segoe UI Emoji" panose="020B0502040204020203" pitchFamily="34" charset="0"/>
            </a:rPr>
            <a:t>🔓</a:t>
          </a:r>
          <a:endParaRPr lang="fr-FR" sz="1600" kern="1200"/>
        </a:p>
      </xdr:txBody>
    </xdr:sp>
    <xdr:clientData/>
  </xdr:twoCellAnchor>
  <xdr:twoCellAnchor>
    <xdr:from>
      <xdr:col>12</xdr:col>
      <xdr:colOff>247051</xdr:colOff>
      <xdr:row>9</xdr:row>
      <xdr:rowOff>195775</xdr:rowOff>
    </xdr:from>
    <xdr:to>
      <xdr:col>14</xdr:col>
      <xdr:colOff>399451</xdr:colOff>
      <xdr:row>14</xdr:row>
      <xdr:rowOff>56627</xdr:rowOff>
    </xdr:to>
    <xdr:sp macro="" textlink="">
      <xdr:nvSpPr>
        <xdr:cNvPr id="23" name="ZoneTexte 22">
          <a:extLst>
            <a:ext uri="{FF2B5EF4-FFF2-40B4-BE49-F238E27FC236}">
              <a16:creationId xmlns:a16="http://schemas.microsoft.com/office/drawing/2014/main" id="{E863BE51-8A58-4AC4-9E9B-B533EA2AA44E}"/>
            </a:ext>
          </a:extLst>
        </xdr:cNvPr>
        <xdr:cNvSpPr txBox="1"/>
      </xdr:nvSpPr>
      <xdr:spPr>
        <a:xfrm>
          <a:off x="5131471" y="2268415"/>
          <a:ext cx="914400" cy="9200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600" kern="1200">
              <a:latin typeface="Segoe UI Emoji" panose="020B0502040204020203" pitchFamily="34" charset="0"/>
              <a:ea typeface="Segoe UI Emoji" panose="020B0502040204020203" pitchFamily="34" charset="0"/>
            </a:rPr>
            <a:t>🔒</a:t>
          </a:r>
          <a:endParaRPr lang="fr-FR" sz="1600" kern="1200"/>
        </a:p>
      </xdr:txBody>
    </xdr:sp>
    <xdr:clientData/>
  </xdr:twoCellAnchor>
  <xdr:twoCellAnchor editAs="oneCell">
    <xdr:from>
      <xdr:col>15</xdr:col>
      <xdr:colOff>228599</xdr:colOff>
      <xdr:row>23</xdr:row>
      <xdr:rowOff>60960</xdr:rowOff>
    </xdr:from>
    <xdr:to>
      <xdr:col>17</xdr:col>
      <xdr:colOff>143840</xdr:colOff>
      <xdr:row>36</xdr:row>
      <xdr:rowOff>76199</xdr:rowOff>
    </xdr:to>
    <xdr:pic>
      <xdr:nvPicPr>
        <xdr:cNvPr id="18" name="Image 17">
          <a:extLst>
            <a:ext uri="{FF2B5EF4-FFF2-40B4-BE49-F238E27FC236}">
              <a16:creationId xmlns:a16="http://schemas.microsoft.com/office/drawing/2014/main" id="{998D8339-05A2-0C09-6B8A-7DD50161529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659879" y="5341620"/>
          <a:ext cx="1484961" cy="1104899"/>
        </a:xfrm>
        <a:prstGeom prst="rect">
          <a:avLst/>
        </a:prstGeom>
      </xdr:spPr>
    </xdr:pic>
    <xdr:clientData/>
  </xdr:twoCellAnchor>
  <xdr:twoCellAnchor editAs="oneCell">
    <xdr:from>
      <xdr:col>12</xdr:col>
      <xdr:colOff>525780</xdr:colOff>
      <xdr:row>22</xdr:row>
      <xdr:rowOff>42630</xdr:rowOff>
    </xdr:from>
    <xdr:to>
      <xdr:col>15</xdr:col>
      <xdr:colOff>91440</xdr:colOff>
      <xdr:row>38</xdr:row>
      <xdr:rowOff>7623</xdr:rowOff>
    </xdr:to>
    <xdr:pic>
      <xdr:nvPicPr>
        <xdr:cNvPr id="20" name="Image 19">
          <a:extLst>
            <a:ext uri="{FF2B5EF4-FFF2-40B4-BE49-F238E27FC236}">
              <a16:creationId xmlns:a16="http://schemas.microsoft.com/office/drawing/2014/main" id="{01DA5D93-606E-84CA-9010-1B6BC832A3E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rot="5400000">
          <a:off x="5313403" y="5336267"/>
          <a:ext cx="1306113" cy="1112520"/>
        </a:xfrm>
        <a:prstGeom prst="rect">
          <a:avLst/>
        </a:prstGeom>
      </xdr:spPr>
    </xdr:pic>
    <xdr:clientData/>
  </xdr:twoCellAnchor>
  <xdr:twoCellAnchor editAs="oneCell">
    <xdr:from>
      <xdr:col>9</xdr:col>
      <xdr:colOff>53339</xdr:colOff>
      <xdr:row>22</xdr:row>
      <xdr:rowOff>4105</xdr:rowOff>
    </xdr:from>
    <xdr:to>
      <xdr:col>12</xdr:col>
      <xdr:colOff>361478</xdr:colOff>
      <xdr:row>37</xdr:row>
      <xdr:rowOff>68583</xdr:rowOff>
    </xdr:to>
    <xdr:pic>
      <xdr:nvPicPr>
        <xdr:cNvPr id="22" name="Image 21">
          <a:extLst>
            <a:ext uri="{FF2B5EF4-FFF2-40B4-BE49-F238E27FC236}">
              <a16:creationId xmlns:a16="http://schemas.microsoft.com/office/drawing/2014/main" id="{C566FDFA-ED16-CBE9-CC7A-F798921326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rot="5400000">
          <a:off x="4000410" y="5277234"/>
          <a:ext cx="1321778" cy="1169199"/>
        </a:xfrm>
        <a:prstGeom prst="rect">
          <a:avLst/>
        </a:prstGeom>
      </xdr:spPr>
    </xdr:pic>
    <xdr:clientData/>
  </xdr:twoCellAnchor>
  <xdr:twoCellAnchor editAs="oneCell">
    <xdr:from>
      <xdr:col>17</xdr:col>
      <xdr:colOff>219767</xdr:colOff>
      <xdr:row>19</xdr:row>
      <xdr:rowOff>64436</xdr:rowOff>
    </xdr:from>
    <xdr:to>
      <xdr:col>18</xdr:col>
      <xdr:colOff>748429</xdr:colOff>
      <xdr:row>31</xdr:row>
      <xdr:rowOff>7620</xdr:rowOff>
    </xdr:to>
    <xdr:pic>
      <xdr:nvPicPr>
        <xdr:cNvPr id="25" name="Image 24">
          <a:extLst>
            <a:ext uri="{FF2B5EF4-FFF2-40B4-BE49-F238E27FC236}">
              <a16:creationId xmlns:a16="http://schemas.microsoft.com/office/drawing/2014/main" id="{E1913BB6-FD72-264C-DF11-2CDA4486865F}"/>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220767" y="5009816"/>
          <a:ext cx="1313522" cy="949024"/>
        </a:xfrm>
        <a:prstGeom prst="rect">
          <a:avLst/>
        </a:prstGeom>
      </xdr:spPr>
    </xdr:pic>
    <xdr:clientData/>
  </xdr:twoCellAnchor>
  <xdr:twoCellAnchor editAs="oneCell">
    <xdr:from>
      <xdr:col>7</xdr:col>
      <xdr:colOff>76934</xdr:colOff>
      <xdr:row>19</xdr:row>
      <xdr:rowOff>65160</xdr:rowOff>
    </xdr:from>
    <xdr:to>
      <xdr:col>8</xdr:col>
      <xdr:colOff>702635</xdr:colOff>
      <xdr:row>30</xdr:row>
      <xdr:rowOff>22860</xdr:rowOff>
    </xdr:to>
    <xdr:pic>
      <xdr:nvPicPr>
        <xdr:cNvPr id="27" name="Image 26">
          <a:extLst>
            <a:ext uri="{FF2B5EF4-FFF2-40B4-BE49-F238E27FC236}">
              <a16:creationId xmlns:a16="http://schemas.microsoft.com/office/drawing/2014/main" id="{223357E4-D51D-B8A2-7B74-C2C419E6AEB1}"/>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2804894" y="5010540"/>
          <a:ext cx="1136241" cy="8797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20</xdr:col>
      <xdr:colOff>0</xdr:colOff>
      <xdr:row>14</xdr:row>
      <xdr:rowOff>235771</xdr:rowOff>
    </xdr:from>
    <xdr:to>
      <xdr:col>20</xdr:col>
      <xdr:colOff>0</xdr:colOff>
      <xdr:row>15</xdr:row>
      <xdr:rowOff>204790</xdr:rowOff>
    </xdr:to>
    <xdr:pic>
      <xdr:nvPicPr>
        <xdr:cNvPr id="2" name="Picture 12" descr="Afficher l'image d'origine">
          <a:extLst>
            <a:ext uri="{FF2B5EF4-FFF2-40B4-BE49-F238E27FC236}">
              <a16:creationId xmlns:a16="http://schemas.microsoft.com/office/drawing/2014/main" id="{51EB06A8-1C3A-42FC-9311-A6C6849F8BAE}"/>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val="0"/>
            </a:ext>
          </a:extLst>
        </a:blip>
        <a:srcRect/>
        <a:stretch>
          <a:fillRect/>
        </a:stretch>
      </xdr:blipFill>
      <xdr:spPr bwMode="auto">
        <a:xfrm>
          <a:off x="9715500" y="3367591"/>
          <a:ext cx="0" cy="3271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145059</xdr:colOff>
      <xdr:row>0</xdr:row>
      <xdr:rowOff>19878</xdr:rowOff>
    </xdr:from>
    <xdr:to>
      <xdr:col>2</xdr:col>
      <xdr:colOff>381032</xdr:colOff>
      <xdr:row>3</xdr:row>
      <xdr:rowOff>2712</xdr:rowOff>
    </xdr:to>
    <xdr:pic>
      <xdr:nvPicPr>
        <xdr:cNvPr id="3" name="Image 1">
          <a:extLst>
            <a:ext uri="{FF2B5EF4-FFF2-40B4-BE49-F238E27FC236}">
              <a16:creationId xmlns:a16="http://schemas.microsoft.com/office/drawing/2014/main" id="{BBDC091B-E3B2-4EEF-8BAC-585AB60AB5CE}"/>
            </a:ext>
          </a:extLst>
        </xdr:cNvPr>
        <xdr:cNvPicPr>
          <a:picLocks noChangeAspect="1"/>
        </xdr:cNvPicPr>
      </xdr:nvPicPr>
      <xdr:blipFill>
        <a:blip xmlns:r="http://schemas.openxmlformats.org/officeDocument/2006/relationships" r:embed="rId2"/>
        <a:stretch>
          <a:fillRect/>
        </a:stretch>
      </xdr:blipFill>
      <xdr:spPr>
        <a:xfrm>
          <a:off x="145059" y="19878"/>
          <a:ext cx="1165613" cy="653394"/>
        </a:xfrm>
        <a:prstGeom prst="rect">
          <a:avLst/>
        </a:prstGeom>
      </xdr:spPr>
    </xdr:pic>
    <xdr:clientData/>
  </xdr:twoCellAnchor>
  <xdr:twoCellAnchor>
    <xdr:from>
      <xdr:col>2</xdr:col>
      <xdr:colOff>13692</xdr:colOff>
      <xdr:row>9</xdr:row>
      <xdr:rowOff>12252</xdr:rowOff>
    </xdr:from>
    <xdr:to>
      <xdr:col>3</xdr:col>
      <xdr:colOff>75693</xdr:colOff>
      <xdr:row>11</xdr:row>
      <xdr:rowOff>87666</xdr:rowOff>
    </xdr:to>
    <xdr:grpSp>
      <xdr:nvGrpSpPr>
        <xdr:cNvPr id="4" name="Groupe 3">
          <a:extLst>
            <a:ext uri="{FF2B5EF4-FFF2-40B4-BE49-F238E27FC236}">
              <a16:creationId xmlns:a16="http://schemas.microsoft.com/office/drawing/2014/main" id="{06C6A5CB-0AB0-4656-A5D8-B36D17F7E2B4}"/>
            </a:ext>
          </a:extLst>
        </xdr:cNvPr>
        <xdr:cNvGrpSpPr/>
      </xdr:nvGrpSpPr>
      <xdr:grpSpPr>
        <a:xfrm>
          <a:off x="918567" y="2079177"/>
          <a:ext cx="500151" cy="608814"/>
          <a:chOff x="626943" y="2336784"/>
          <a:chExt cx="521220" cy="599100"/>
        </a:xfrm>
      </xdr:grpSpPr>
      <xdr:pic>
        <xdr:nvPicPr>
          <xdr:cNvPr id="5" name="Image 4">
            <a:extLst>
              <a:ext uri="{FF2B5EF4-FFF2-40B4-BE49-F238E27FC236}">
                <a16:creationId xmlns:a16="http://schemas.microsoft.com/office/drawing/2014/main" id="{3BDD0147-58AC-0C16-4AA8-702FCD4ACDA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80807" y="2336784"/>
            <a:ext cx="258176" cy="232456"/>
          </a:xfrm>
          <a:prstGeom prst="rect">
            <a:avLst/>
          </a:prstGeom>
        </xdr:spPr>
      </xdr:pic>
      <xdr:sp macro="" textlink="">
        <xdr:nvSpPr>
          <xdr:cNvPr id="6" name="ZoneTexte 5">
            <a:extLst>
              <a:ext uri="{FF2B5EF4-FFF2-40B4-BE49-F238E27FC236}">
                <a16:creationId xmlns:a16="http://schemas.microsoft.com/office/drawing/2014/main" id="{3ED5E2DD-F316-C53E-17E9-86FDDEE3DB1B}"/>
              </a:ext>
            </a:extLst>
          </xdr:cNvPr>
          <xdr:cNvSpPr txBox="1"/>
        </xdr:nvSpPr>
        <xdr:spPr>
          <a:xfrm>
            <a:off x="626943" y="2565214"/>
            <a:ext cx="521220" cy="370670"/>
          </a:xfrm>
          <a:prstGeom prst="rect">
            <a:avLst/>
          </a:prstGeom>
          <a:solidFill>
            <a:srgbClr val="BCD8BC"/>
          </a:solid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ctr">
            <a:noAutofit/>
          </a:bodyPr>
          <a:lstStyle/>
          <a:p>
            <a:pPr algn="ctr"/>
            <a:r>
              <a:rPr lang="fr-FR" sz="800">
                <a:latin typeface="Arial Nova Light" panose="020B0304020202020204" pitchFamily="34" charset="0"/>
              </a:rPr>
              <a:t>06/11</a:t>
            </a:r>
          </a:p>
          <a:p>
            <a:pPr algn="ctr"/>
            <a:r>
              <a:rPr lang="fr-FR" sz="800" b="1">
                <a:latin typeface="Arial Nova Light" panose="020B0304020202020204" pitchFamily="34" charset="0"/>
              </a:rPr>
              <a:t>J1</a:t>
            </a:r>
          </a:p>
        </xdr:txBody>
      </xdr:sp>
    </xdr:grpSp>
    <xdr:clientData/>
  </xdr:twoCellAnchor>
  <xdr:twoCellAnchor>
    <xdr:from>
      <xdr:col>12</xdr:col>
      <xdr:colOff>226744</xdr:colOff>
      <xdr:row>9</xdr:row>
      <xdr:rowOff>16585</xdr:rowOff>
    </xdr:from>
    <xdr:to>
      <xdr:col>13</xdr:col>
      <xdr:colOff>84482</xdr:colOff>
      <xdr:row>11</xdr:row>
      <xdr:rowOff>78748</xdr:rowOff>
    </xdr:to>
    <xdr:grpSp>
      <xdr:nvGrpSpPr>
        <xdr:cNvPr id="7" name="Groupe 6">
          <a:extLst>
            <a:ext uri="{FF2B5EF4-FFF2-40B4-BE49-F238E27FC236}">
              <a16:creationId xmlns:a16="http://schemas.microsoft.com/office/drawing/2014/main" id="{373D58E5-332F-49A0-BBFD-A01FD498C1DF}"/>
            </a:ext>
          </a:extLst>
        </xdr:cNvPr>
        <xdr:cNvGrpSpPr/>
      </xdr:nvGrpSpPr>
      <xdr:grpSpPr>
        <a:xfrm>
          <a:off x="4979719" y="2083510"/>
          <a:ext cx="495913" cy="595563"/>
          <a:chOff x="626943" y="2336784"/>
          <a:chExt cx="521220" cy="585989"/>
        </a:xfrm>
      </xdr:grpSpPr>
      <xdr:pic>
        <xdr:nvPicPr>
          <xdr:cNvPr id="8" name="Image 7">
            <a:extLst>
              <a:ext uri="{FF2B5EF4-FFF2-40B4-BE49-F238E27FC236}">
                <a16:creationId xmlns:a16="http://schemas.microsoft.com/office/drawing/2014/main" id="{CDE9EC73-2216-3145-4CF8-F33BA836DFE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80807" y="2336784"/>
            <a:ext cx="258176" cy="232456"/>
          </a:xfrm>
          <a:prstGeom prst="rect">
            <a:avLst/>
          </a:prstGeom>
        </xdr:spPr>
      </xdr:pic>
      <xdr:sp macro="" textlink="">
        <xdr:nvSpPr>
          <xdr:cNvPr id="9" name="ZoneTexte 8">
            <a:extLst>
              <a:ext uri="{FF2B5EF4-FFF2-40B4-BE49-F238E27FC236}">
                <a16:creationId xmlns:a16="http://schemas.microsoft.com/office/drawing/2014/main" id="{B47A996E-01F5-283D-DACC-6E64FB6CBE15}"/>
              </a:ext>
            </a:extLst>
          </xdr:cNvPr>
          <xdr:cNvSpPr txBox="1"/>
        </xdr:nvSpPr>
        <xdr:spPr>
          <a:xfrm>
            <a:off x="626943" y="2565214"/>
            <a:ext cx="521220" cy="357559"/>
          </a:xfrm>
          <a:prstGeom prst="rect">
            <a:avLst/>
          </a:prstGeom>
          <a:solidFill>
            <a:srgbClr val="BCD8BC"/>
          </a:solid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ctr">
            <a:noAutofit/>
          </a:bodyPr>
          <a:lstStyle/>
          <a:p>
            <a:pPr algn="ctr"/>
            <a:r>
              <a:rPr lang="fr-FR" sz="800">
                <a:latin typeface="Arial Nova Light" panose="020B0304020202020204" pitchFamily="34" charset="0"/>
              </a:rPr>
              <a:t>02/12</a:t>
            </a:r>
          </a:p>
          <a:p>
            <a:pPr algn="ctr"/>
            <a:r>
              <a:rPr lang="fr-FR" sz="800" b="1">
                <a:latin typeface="Arial Nova Light" panose="020B0304020202020204" pitchFamily="34" charset="0"/>
              </a:rPr>
              <a:t>J2</a:t>
            </a:r>
          </a:p>
        </xdr:txBody>
      </xdr:sp>
    </xdr:grpSp>
    <xdr:clientData/>
  </xdr:twoCellAnchor>
  <xdr:twoCellAnchor>
    <xdr:from>
      <xdr:col>14</xdr:col>
      <xdr:colOff>243308</xdr:colOff>
      <xdr:row>9</xdr:row>
      <xdr:rowOff>4859</xdr:rowOff>
    </xdr:from>
    <xdr:to>
      <xdr:col>14</xdr:col>
      <xdr:colOff>755882</xdr:colOff>
      <xdr:row>11</xdr:row>
      <xdr:rowOff>80276</xdr:rowOff>
    </xdr:to>
    <xdr:grpSp>
      <xdr:nvGrpSpPr>
        <xdr:cNvPr id="10" name="Groupe 9">
          <a:extLst>
            <a:ext uri="{FF2B5EF4-FFF2-40B4-BE49-F238E27FC236}">
              <a16:creationId xmlns:a16="http://schemas.microsoft.com/office/drawing/2014/main" id="{8B76DDBC-7926-4C49-B674-765270C15E97}"/>
            </a:ext>
          </a:extLst>
        </xdr:cNvPr>
        <xdr:cNvGrpSpPr/>
      </xdr:nvGrpSpPr>
      <xdr:grpSpPr>
        <a:xfrm>
          <a:off x="5739233" y="2071784"/>
          <a:ext cx="512574" cy="608817"/>
          <a:chOff x="626943" y="2336784"/>
          <a:chExt cx="521220" cy="599103"/>
        </a:xfrm>
      </xdr:grpSpPr>
      <xdr:pic>
        <xdr:nvPicPr>
          <xdr:cNvPr id="11" name="Image 10">
            <a:extLst>
              <a:ext uri="{FF2B5EF4-FFF2-40B4-BE49-F238E27FC236}">
                <a16:creationId xmlns:a16="http://schemas.microsoft.com/office/drawing/2014/main" id="{D6B1E85F-DAB0-C4D0-C812-78A7FDD80C6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80807" y="2336784"/>
            <a:ext cx="258176" cy="232456"/>
          </a:xfrm>
          <a:prstGeom prst="rect">
            <a:avLst/>
          </a:prstGeom>
        </xdr:spPr>
      </xdr:pic>
      <xdr:sp macro="" textlink="">
        <xdr:nvSpPr>
          <xdr:cNvPr id="12" name="ZoneTexte 11">
            <a:extLst>
              <a:ext uri="{FF2B5EF4-FFF2-40B4-BE49-F238E27FC236}">
                <a16:creationId xmlns:a16="http://schemas.microsoft.com/office/drawing/2014/main" id="{8EA28F3E-7EDE-C028-DD74-3146226EA43B}"/>
              </a:ext>
            </a:extLst>
          </xdr:cNvPr>
          <xdr:cNvSpPr txBox="1"/>
        </xdr:nvSpPr>
        <xdr:spPr>
          <a:xfrm>
            <a:off x="626943" y="2565215"/>
            <a:ext cx="521220" cy="370672"/>
          </a:xfrm>
          <a:prstGeom prst="rect">
            <a:avLst/>
          </a:prstGeom>
          <a:solidFill>
            <a:srgbClr val="BCD8BC"/>
          </a:solid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ctr">
            <a:noAutofit/>
          </a:bodyPr>
          <a:lstStyle/>
          <a:p>
            <a:pPr algn="ctr"/>
            <a:r>
              <a:rPr lang="fr-FR" sz="800">
                <a:latin typeface="Arial Nova Light" panose="020B0304020202020204" pitchFamily="34" charset="0"/>
              </a:rPr>
              <a:t>05/12</a:t>
            </a:r>
          </a:p>
          <a:p>
            <a:pPr algn="ctr"/>
            <a:r>
              <a:rPr lang="fr-FR" sz="800" b="1">
                <a:latin typeface="Arial Nova Light" panose="020B0304020202020204" pitchFamily="34" charset="0"/>
              </a:rPr>
              <a:t>J3</a:t>
            </a:r>
          </a:p>
        </xdr:txBody>
      </xdr:sp>
    </xdr:grpSp>
    <xdr:clientData/>
  </xdr:twoCellAnchor>
  <xdr:twoCellAnchor editAs="oneCell">
    <xdr:from>
      <xdr:col>17</xdr:col>
      <xdr:colOff>239532</xdr:colOff>
      <xdr:row>0</xdr:row>
      <xdr:rowOff>54003</xdr:rowOff>
    </xdr:from>
    <xdr:to>
      <xdr:col>18</xdr:col>
      <xdr:colOff>597341</xdr:colOff>
      <xdr:row>2</xdr:row>
      <xdr:rowOff>16896</xdr:rowOff>
    </xdr:to>
    <xdr:pic>
      <xdr:nvPicPr>
        <xdr:cNvPr id="13" name="Image 12" descr="Shiva - La Rochelle">
          <a:extLst>
            <a:ext uri="{FF2B5EF4-FFF2-40B4-BE49-F238E27FC236}">
              <a16:creationId xmlns:a16="http://schemas.microsoft.com/office/drawing/2014/main" id="{F16BDDAB-B710-4665-A2CC-1C6E0E7E9AA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240532" y="54003"/>
          <a:ext cx="1142669" cy="534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79513</xdr:colOff>
      <xdr:row>14</xdr:row>
      <xdr:rowOff>284921</xdr:rowOff>
    </xdr:from>
    <xdr:ext cx="184731" cy="264560"/>
    <xdr:sp macro="" textlink="">
      <xdr:nvSpPr>
        <xdr:cNvPr id="14" name="ZoneTexte 13">
          <a:extLst>
            <a:ext uri="{FF2B5EF4-FFF2-40B4-BE49-F238E27FC236}">
              <a16:creationId xmlns:a16="http://schemas.microsoft.com/office/drawing/2014/main" id="{894DC738-D6EE-48E4-857B-55A05F1CD7E5}"/>
            </a:ext>
          </a:extLst>
        </xdr:cNvPr>
        <xdr:cNvSpPr txBox="1"/>
      </xdr:nvSpPr>
      <xdr:spPr>
        <a:xfrm>
          <a:off x="5619253" y="341674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kern="1200"/>
        </a:p>
      </xdr:txBody>
    </xdr:sp>
    <xdr:clientData/>
  </xdr:oneCellAnchor>
  <xdr:twoCellAnchor>
    <xdr:from>
      <xdr:col>2</xdr:col>
      <xdr:colOff>48931</xdr:colOff>
      <xdr:row>9</xdr:row>
      <xdr:rowOff>211015</xdr:rowOff>
    </xdr:from>
    <xdr:to>
      <xdr:col>4</xdr:col>
      <xdr:colOff>201331</xdr:colOff>
      <xdr:row>14</xdr:row>
      <xdr:rowOff>71867</xdr:rowOff>
    </xdr:to>
    <xdr:sp macro="" textlink="">
      <xdr:nvSpPr>
        <xdr:cNvPr id="15" name="ZoneTexte 14">
          <a:extLst>
            <a:ext uri="{FF2B5EF4-FFF2-40B4-BE49-F238E27FC236}">
              <a16:creationId xmlns:a16="http://schemas.microsoft.com/office/drawing/2014/main" id="{AA4D6A27-A69D-4B22-BB67-83DF41DEB850}"/>
            </a:ext>
          </a:extLst>
        </xdr:cNvPr>
        <xdr:cNvSpPr txBox="1"/>
      </xdr:nvSpPr>
      <xdr:spPr>
        <a:xfrm>
          <a:off x="978571" y="2283655"/>
          <a:ext cx="914400" cy="9200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600" kern="1200">
              <a:latin typeface="Segoe UI Emoji" panose="020B0502040204020203" pitchFamily="34" charset="0"/>
              <a:ea typeface="Segoe UI Emoji" panose="020B0502040204020203" pitchFamily="34" charset="0"/>
            </a:rPr>
            <a:t>🔒</a:t>
          </a:r>
          <a:endParaRPr lang="fr-FR" sz="1600" kern="1200"/>
        </a:p>
      </xdr:txBody>
    </xdr:sp>
    <xdr:clientData/>
  </xdr:twoCellAnchor>
  <xdr:twoCellAnchor>
    <xdr:from>
      <xdr:col>12</xdr:col>
      <xdr:colOff>247051</xdr:colOff>
      <xdr:row>9</xdr:row>
      <xdr:rowOff>195775</xdr:rowOff>
    </xdr:from>
    <xdr:to>
      <xdr:col>14</xdr:col>
      <xdr:colOff>399451</xdr:colOff>
      <xdr:row>14</xdr:row>
      <xdr:rowOff>56627</xdr:rowOff>
    </xdr:to>
    <xdr:sp macro="" textlink="">
      <xdr:nvSpPr>
        <xdr:cNvPr id="17" name="ZoneTexte 16">
          <a:extLst>
            <a:ext uri="{FF2B5EF4-FFF2-40B4-BE49-F238E27FC236}">
              <a16:creationId xmlns:a16="http://schemas.microsoft.com/office/drawing/2014/main" id="{484057D3-160A-4FD9-9B91-4ECE745C51AA}"/>
            </a:ext>
          </a:extLst>
        </xdr:cNvPr>
        <xdr:cNvSpPr txBox="1"/>
      </xdr:nvSpPr>
      <xdr:spPr>
        <a:xfrm>
          <a:off x="5131471" y="2268415"/>
          <a:ext cx="914400" cy="9200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600" kern="1200">
              <a:latin typeface="Segoe UI Emoji" panose="020B0502040204020203" pitchFamily="34" charset="0"/>
              <a:ea typeface="Segoe UI Emoji" panose="020B0502040204020203" pitchFamily="34" charset="0"/>
            </a:rPr>
            <a:t>🔒</a:t>
          </a:r>
          <a:endParaRPr lang="fr-FR" sz="1600" kern="1200"/>
        </a:p>
      </xdr:txBody>
    </xdr:sp>
    <xdr:clientData/>
  </xdr:twoCellAnchor>
  <xdr:twoCellAnchor>
    <xdr:from>
      <xdr:col>14</xdr:col>
      <xdr:colOff>292771</xdr:colOff>
      <xdr:row>9</xdr:row>
      <xdr:rowOff>218635</xdr:rowOff>
    </xdr:from>
    <xdr:to>
      <xdr:col>15</xdr:col>
      <xdr:colOff>422311</xdr:colOff>
      <xdr:row>14</xdr:row>
      <xdr:rowOff>79487</xdr:rowOff>
    </xdr:to>
    <xdr:sp macro="" textlink="">
      <xdr:nvSpPr>
        <xdr:cNvPr id="23" name="ZoneTexte 22">
          <a:extLst>
            <a:ext uri="{FF2B5EF4-FFF2-40B4-BE49-F238E27FC236}">
              <a16:creationId xmlns:a16="http://schemas.microsoft.com/office/drawing/2014/main" id="{8F113DE3-05E6-4660-B366-3822ED45D27E}"/>
            </a:ext>
          </a:extLst>
        </xdr:cNvPr>
        <xdr:cNvSpPr txBox="1"/>
      </xdr:nvSpPr>
      <xdr:spPr>
        <a:xfrm>
          <a:off x="5939191" y="2291275"/>
          <a:ext cx="914400" cy="9200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600" kern="1200">
              <a:latin typeface="Segoe UI Emoji" panose="020B0502040204020203" pitchFamily="34" charset="0"/>
              <a:ea typeface="Segoe UI Emoji" panose="020B0502040204020203" pitchFamily="34" charset="0"/>
            </a:rPr>
            <a:t>🔒</a:t>
          </a:r>
          <a:endParaRPr lang="fr-FR" sz="1600" kern="12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36</xdr:row>
          <xdr:rowOff>0</xdr:rowOff>
        </xdr:from>
        <xdr:to>
          <xdr:col>5</xdr:col>
          <xdr:colOff>655320</xdr:colOff>
          <xdr:row>38</xdr:row>
          <xdr:rowOff>60960</xdr:rowOff>
        </xdr:to>
        <xdr:sp macro="" textlink="">
          <xdr:nvSpPr>
            <xdr:cNvPr id="2049" name="World Map Widget ComboBox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158750</xdr:colOff>
      <xdr:row>20</xdr:row>
      <xdr:rowOff>94121</xdr:rowOff>
    </xdr:from>
    <xdr:to>
      <xdr:col>12</xdr:col>
      <xdr:colOff>515940</xdr:colOff>
      <xdr:row>24</xdr:row>
      <xdr:rowOff>65698</xdr:rowOff>
    </xdr:to>
    <xdr:sp macro="" textlink="">
      <xdr:nvSpPr>
        <xdr:cNvPr id="834" name="c) Title">
          <a:extLst>
            <a:ext uri="{FF2B5EF4-FFF2-40B4-BE49-F238E27FC236}">
              <a16:creationId xmlns:a16="http://schemas.microsoft.com/office/drawing/2014/main" id="{00000000-0008-0000-0900-000042030000}"/>
            </a:ext>
          </a:extLst>
        </xdr:cNvPr>
        <xdr:cNvSpPr txBox="1"/>
      </xdr:nvSpPr>
      <xdr:spPr bwMode="auto">
        <a:xfrm>
          <a:off x="158750" y="9278942"/>
          <a:ext cx="7800297" cy="638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r>
            <a:rPr lang="en-US" sz="2400" b="1">
              <a:latin typeface="Arial" pitchFamily="34" charset="0"/>
              <a:cs typeface="Arial" pitchFamily="34" charset="0"/>
            </a:rPr>
            <a:t>C) Circular</a:t>
          </a:r>
          <a:r>
            <a:rPr lang="en-US" sz="2400" b="1" baseline="0">
              <a:latin typeface="Arial" pitchFamily="34" charset="0"/>
              <a:cs typeface="Arial" pitchFamily="34" charset="0"/>
            </a:rPr>
            <a:t> Dial</a:t>
          </a:r>
          <a:r>
            <a:rPr lang="en-US" sz="2400" b="1">
              <a:latin typeface="Arial" pitchFamily="34" charset="0"/>
              <a:cs typeface="Arial" pitchFamily="34" charset="0"/>
            </a:rPr>
            <a:t> Widget Type #2 Configuration Data</a:t>
          </a:r>
        </a:p>
      </xdr:txBody>
    </xdr:sp>
    <xdr:clientData/>
  </xdr:twoCellAnchor>
  <xdr:twoCellAnchor>
    <xdr:from>
      <xdr:col>0</xdr:col>
      <xdr:colOff>158750</xdr:colOff>
      <xdr:row>19</xdr:row>
      <xdr:rowOff>39692</xdr:rowOff>
    </xdr:from>
    <xdr:to>
      <xdr:col>12</xdr:col>
      <xdr:colOff>515940</xdr:colOff>
      <xdr:row>20</xdr:row>
      <xdr:rowOff>0</xdr:rowOff>
    </xdr:to>
    <xdr:sp macro="" textlink="">
      <xdr:nvSpPr>
        <xdr:cNvPr id="602" name="b) Title">
          <a:extLst>
            <a:ext uri="{FF2B5EF4-FFF2-40B4-BE49-F238E27FC236}">
              <a16:creationId xmlns:a16="http://schemas.microsoft.com/office/drawing/2014/main" id="{00000000-0008-0000-0900-00005A020000}"/>
            </a:ext>
          </a:extLst>
        </xdr:cNvPr>
        <xdr:cNvSpPr txBox="1"/>
      </xdr:nvSpPr>
      <xdr:spPr bwMode="auto">
        <a:xfrm>
          <a:off x="158750" y="1141871"/>
          <a:ext cx="7800297" cy="638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r>
            <a:rPr lang="en-US" sz="2400" b="1">
              <a:latin typeface="Arial" pitchFamily="34" charset="0"/>
              <a:cs typeface="Arial" pitchFamily="34" charset="0"/>
            </a:rPr>
            <a:t>B) Circular</a:t>
          </a:r>
          <a:r>
            <a:rPr lang="en-US" sz="2400" b="1" baseline="0">
              <a:latin typeface="Arial" pitchFamily="34" charset="0"/>
              <a:cs typeface="Arial" pitchFamily="34" charset="0"/>
            </a:rPr>
            <a:t> Dial</a:t>
          </a:r>
          <a:r>
            <a:rPr lang="en-US" sz="2400" b="1">
              <a:latin typeface="Arial" pitchFamily="34" charset="0"/>
              <a:cs typeface="Arial" pitchFamily="34" charset="0"/>
            </a:rPr>
            <a:t> Widget Type #1 Configuration Data</a:t>
          </a:r>
        </a:p>
      </xdr:txBody>
    </xdr:sp>
    <xdr:clientData/>
  </xdr:twoCellAnchor>
  <xdr:twoCellAnchor>
    <xdr:from>
      <xdr:col>0</xdr:col>
      <xdr:colOff>158750</xdr:colOff>
      <xdr:row>3</xdr:row>
      <xdr:rowOff>39692</xdr:rowOff>
    </xdr:from>
    <xdr:to>
      <xdr:col>12</xdr:col>
      <xdr:colOff>515940</xdr:colOff>
      <xdr:row>7</xdr:row>
      <xdr:rowOff>11269</xdr:rowOff>
    </xdr:to>
    <xdr:sp macro="" textlink="">
      <xdr:nvSpPr>
        <xdr:cNvPr id="45" name="a) Title">
          <a:extLst>
            <a:ext uri="{FF2B5EF4-FFF2-40B4-BE49-F238E27FC236}">
              <a16:creationId xmlns:a16="http://schemas.microsoft.com/office/drawing/2014/main" id="{00000000-0008-0000-0900-00002D000000}"/>
            </a:ext>
          </a:extLst>
        </xdr:cNvPr>
        <xdr:cNvSpPr txBox="1"/>
      </xdr:nvSpPr>
      <xdr:spPr bwMode="auto">
        <a:xfrm>
          <a:off x="158750" y="1150942"/>
          <a:ext cx="6977065" cy="638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r>
            <a:rPr lang="en-US" sz="2400" b="1">
              <a:latin typeface="Arial" pitchFamily="34" charset="0"/>
              <a:cs typeface="Arial" pitchFamily="34" charset="0"/>
            </a:rPr>
            <a:t>A) Linear</a:t>
          </a:r>
          <a:r>
            <a:rPr lang="en-US" sz="2400" b="1" baseline="0">
              <a:latin typeface="Arial" pitchFamily="34" charset="0"/>
              <a:cs typeface="Arial" pitchFamily="34" charset="0"/>
            </a:rPr>
            <a:t> Dial</a:t>
          </a:r>
          <a:r>
            <a:rPr lang="en-US" sz="2400" b="1">
              <a:latin typeface="Arial" pitchFamily="34" charset="0"/>
              <a:cs typeface="Arial" pitchFamily="34" charset="0"/>
            </a:rPr>
            <a:t> Widget Configuration Data</a:t>
          </a:r>
        </a:p>
      </xdr:txBody>
    </xdr:sp>
    <xdr:clientData/>
  </xdr:twoCellAnchor>
  <xdr:twoCellAnchor>
    <xdr:from>
      <xdr:col>13</xdr:col>
      <xdr:colOff>33604</xdr:colOff>
      <xdr:row>21</xdr:row>
      <xdr:rowOff>3413</xdr:rowOff>
    </xdr:from>
    <xdr:to>
      <xdr:col>20</xdr:col>
      <xdr:colOff>9642</xdr:colOff>
      <xdr:row>35</xdr:row>
      <xdr:rowOff>8850</xdr:rowOff>
    </xdr:to>
    <xdr:grpSp>
      <xdr:nvGrpSpPr>
        <xdr:cNvPr id="13" name="c) Light Circular dial Widget Type #2">
          <a:extLst>
            <a:ext uri="{FF2B5EF4-FFF2-40B4-BE49-F238E27FC236}">
              <a16:creationId xmlns:a16="http://schemas.microsoft.com/office/drawing/2014/main" id="{00000000-0008-0000-0900-00000D000000}"/>
            </a:ext>
          </a:extLst>
        </xdr:cNvPr>
        <xdr:cNvGrpSpPr/>
      </xdr:nvGrpSpPr>
      <xdr:grpSpPr>
        <a:xfrm>
          <a:off x="7977454" y="5223113"/>
          <a:ext cx="4243238" cy="3577312"/>
          <a:chOff x="7929148" y="9256270"/>
          <a:chExt cx="4285420" cy="3733794"/>
        </a:xfrm>
      </xdr:grpSpPr>
      <xdr:sp macro="" textlink="">
        <xdr:nvSpPr>
          <xdr:cNvPr id="583" name="Light Circular Dial2 Background Rectangle">
            <a:extLst>
              <a:ext uri="{FF2B5EF4-FFF2-40B4-BE49-F238E27FC236}">
                <a16:creationId xmlns:a16="http://schemas.microsoft.com/office/drawing/2014/main" id="{00000000-0008-0000-0900-000047020000}"/>
              </a:ext>
            </a:extLst>
          </xdr:cNvPr>
          <xdr:cNvSpPr/>
        </xdr:nvSpPr>
        <xdr:spPr bwMode="auto">
          <a:xfrm>
            <a:off x="7929148" y="9256270"/>
            <a:ext cx="4285420" cy="3733794"/>
          </a:xfrm>
          <a:prstGeom prst="roundRect">
            <a:avLst>
              <a:gd name="adj" fmla="val 10723"/>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sp macro="" textlink="$F$28">
        <xdr:nvSpPr>
          <xdr:cNvPr id="586" name="Circular Dial2 Units">
            <a:extLst>
              <a:ext uri="{FF2B5EF4-FFF2-40B4-BE49-F238E27FC236}">
                <a16:creationId xmlns:a16="http://schemas.microsoft.com/office/drawing/2014/main" id="{00000000-0008-0000-0900-00004A020000}"/>
              </a:ext>
            </a:extLst>
          </xdr:cNvPr>
          <xdr:cNvSpPr txBox="1"/>
        </xdr:nvSpPr>
        <xdr:spPr bwMode="auto">
          <a:xfrm>
            <a:off x="8249250" y="12556868"/>
            <a:ext cx="3617118" cy="412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69CC4FDA-C1F8-475B-AFDE-6A966CB4C60C}" type="TxLink">
              <a:rPr lang="en-US" sz="1200" b="1" i="0" u="none" strike="noStrike">
                <a:solidFill>
                  <a:srgbClr val="000000"/>
                </a:solidFill>
                <a:latin typeface="Arial" pitchFamily="34" charset="0"/>
                <a:cs typeface="Arial" pitchFamily="34" charset="0"/>
              </a:rPr>
              <a:pPr algn="ctr"/>
              <a:t>%</a:t>
            </a:fld>
            <a:endParaRPr lang="en-US" sz="1200" b="1">
              <a:latin typeface="Arial" pitchFamily="34" charset="0"/>
              <a:cs typeface="Arial" pitchFamily="34" charset="0"/>
            </a:endParaRPr>
          </a:p>
        </xdr:txBody>
      </xdr:sp>
      <xdr:sp macro="" textlink="$F$26">
        <xdr:nvSpPr>
          <xdr:cNvPr id="590" name="Circular Dial2 Title">
            <a:extLst>
              <a:ext uri="{FF2B5EF4-FFF2-40B4-BE49-F238E27FC236}">
                <a16:creationId xmlns:a16="http://schemas.microsoft.com/office/drawing/2014/main" id="{00000000-0008-0000-0900-00004E020000}"/>
              </a:ext>
            </a:extLst>
          </xdr:cNvPr>
          <xdr:cNvSpPr txBox="1"/>
        </xdr:nvSpPr>
        <xdr:spPr bwMode="auto">
          <a:xfrm>
            <a:off x="8382812" y="9341802"/>
            <a:ext cx="3330918" cy="8444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B95BC87D-EE90-4A96-92E0-AFD234F230DC}" type="TxLink">
              <a:rPr lang="en-US" sz="2400" b="1" i="0" u="none" strike="noStrike">
                <a:solidFill>
                  <a:srgbClr val="000000"/>
                </a:solidFill>
                <a:latin typeface="Arialri"/>
                <a:cs typeface="Arial" pitchFamily="34" charset="0"/>
              </a:rPr>
              <a:pPr algn="ctr"/>
              <a:t>Taux de réussite</a:t>
            </a:fld>
            <a:endParaRPr lang="en-US" sz="2400" b="1">
              <a:latin typeface="Arial" pitchFamily="34" charset="0"/>
              <a:cs typeface="Arial" pitchFamily="34" charset="0"/>
            </a:endParaRPr>
          </a:p>
        </xdr:txBody>
      </xdr:sp>
      <xdr:pic>
        <xdr:nvPicPr>
          <xdr:cNvPr id="860" name="Circular Dial2 Colored Scale">
            <a:extLst>
              <a:ext uri="{FF2B5EF4-FFF2-40B4-BE49-F238E27FC236}">
                <a16:creationId xmlns:a16="http://schemas.microsoft.com/office/drawing/2014/main" id="{00000000-0008-0000-0900-00005C03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val="0"/>
              </a:ext>
            </a:extLst>
          </a:blip>
          <a:stretch>
            <a:fillRect/>
          </a:stretch>
        </xdr:blipFill>
        <xdr:spPr>
          <a:xfrm flipH="1">
            <a:off x="8790216" y="10067245"/>
            <a:ext cx="2412000" cy="2412000"/>
          </a:xfrm>
          <a:prstGeom prst="rect">
            <a:avLst/>
          </a:prstGeom>
        </xdr:spPr>
      </xdr:pic>
      <xdr:graphicFrame macro="">
        <xdr:nvGraphicFramePr>
          <xdr:cNvPr id="861" name="Circular Dial2 Donut Chart">
            <a:extLst>
              <a:ext uri="{FF2B5EF4-FFF2-40B4-BE49-F238E27FC236}">
                <a16:creationId xmlns:a16="http://schemas.microsoft.com/office/drawing/2014/main" id="{00000000-0008-0000-0900-00005D030000}"/>
              </a:ext>
            </a:extLst>
          </xdr:cNvPr>
          <xdr:cNvGraphicFramePr>
            <a:graphicFrameLocks/>
          </xdr:cNvGraphicFramePr>
        </xdr:nvGraphicFramePr>
        <xdr:xfrm>
          <a:off x="8490858" y="9905999"/>
          <a:ext cx="3067050" cy="2743200"/>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863" name="Circular Dial2 Lightblue Circle">
            <a:extLst>
              <a:ext uri="{FF2B5EF4-FFF2-40B4-BE49-F238E27FC236}">
                <a16:creationId xmlns:a16="http://schemas.microsoft.com/office/drawing/2014/main" id="{00000000-0008-0000-0900-00005F030000}"/>
              </a:ext>
            </a:extLst>
          </xdr:cNvPr>
          <xdr:cNvSpPr/>
        </xdr:nvSpPr>
        <xdr:spPr>
          <a:xfrm>
            <a:off x="9157608" y="10434637"/>
            <a:ext cx="1695450" cy="1695450"/>
          </a:xfrm>
          <a:prstGeom prst="ellipse">
            <a:avLst/>
          </a:prstGeom>
          <a:solidFill>
            <a:srgbClr val="A7E2E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864" name="Circular Dial2 White Circle">
            <a:extLst>
              <a:ext uri="{FF2B5EF4-FFF2-40B4-BE49-F238E27FC236}">
                <a16:creationId xmlns:a16="http://schemas.microsoft.com/office/drawing/2014/main" id="{00000000-0008-0000-0900-000060030000}"/>
              </a:ext>
            </a:extLst>
          </xdr:cNvPr>
          <xdr:cNvSpPr/>
        </xdr:nvSpPr>
        <xdr:spPr>
          <a:xfrm>
            <a:off x="9281432" y="10567987"/>
            <a:ext cx="1438275" cy="1438275"/>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Widget Showcase Calcs'!D42">
        <xdr:nvSpPr>
          <xdr:cNvPr id="865" name="Circular Dial2 Main Value">
            <a:extLst>
              <a:ext uri="{FF2B5EF4-FFF2-40B4-BE49-F238E27FC236}">
                <a16:creationId xmlns:a16="http://schemas.microsoft.com/office/drawing/2014/main" id="{00000000-0008-0000-0900-000061030000}"/>
              </a:ext>
            </a:extLst>
          </xdr:cNvPr>
          <xdr:cNvSpPr txBox="1"/>
        </xdr:nvSpPr>
        <xdr:spPr>
          <a:xfrm>
            <a:off x="9167133" y="10861901"/>
            <a:ext cx="1847850" cy="838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835096E4-24FE-495D-88BC-8599E1947231}" type="TxLink">
              <a:rPr lang="en-US" sz="4000">
                <a:solidFill>
                  <a:srgbClr val="7030A0"/>
                </a:solidFill>
                <a:latin typeface="Arial Black" pitchFamily="34" charset="0"/>
                <a:cs typeface="Arial" pitchFamily="34" charset="0"/>
              </a:rPr>
              <a:pPr algn="ctr"/>
              <a:t>0%</a:t>
            </a:fld>
            <a:endParaRPr lang="en-US" sz="4000">
              <a:solidFill>
                <a:srgbClr val="7030A0"/>
              </a:solidFill>
              <a:latin typeface="Arial Black" pitchFamily="34" charset="0"/>
              <a:cs typeface="Arial" pitchFamily="34" charset="0"/>
            </a:endParaRPr>
          </a:p>
        </xdr:txBody>
      </xdr:sp>
    </xdr:grpSp>
    <xdr:clientData/>
  </xdr:twoCellAnchor>
  <xdr:twoCellAnchor>
    <xdr:from>
      <xdr:col>12</xdr:col>
      <xdr:colOff>486041</xdr:colOff>
      <xdr:row>4</xdr:row>
      <xdr:rowOff>3413</xdr:rowOff>
    </xdr:from>
    <xdr:to>
      <xdr:col>19</xdr:col>
      <xdr:colOff>566854</xdr:colOff>
      <xdr:row>18</xdr:row>
      <xdr:rowOff>8850</xdr:rowOff>
    </xdr:to>
    <xdr:grpSp>
      <xdr:nvGrpSpPr>
        <xdr:cNvPr id="555" name="a) Light Linear Dial Widget">
          <a:extLst>
            <a:ext uri="{FF2B5EF4-FFF2-40B4-BE49-F238E27FC236}">
              <a16:creationId xmlns:a16="http://schemas.microsoft.com/office/drawing/2014/main" id="{00000000-0008-0000-0900-00002B020000}"/>
            </a:ext>
          </a:extLst>
        </xdr:cNvPr>
        <xdr:cNvGrpSpPr/>
      </xdr:nvGrpSpPr>
      <xdr:grpSpPr>
        <a:xfrm>
          <a:off x="7906016" y="1270238"/>
          <a:ext cx="4262288" cy="3586837"/>
          <a:chOff x="7926124" y="1199330"/>
          <a:chExt cx="4292980" cy="3730770"/>
        </a:xfrm>
      </xdr:grpSpPr>
      <xdr:sp macro="" textlink="">
        <xdr:nvSpPr>
          <xdr:cNvPr id="318" name="Light Linear Dial Background Rectangle">
            <a:extLst>
              <a:ext uri="{FF2B5EF4-FFF2-40B4-BE49-F238E27FC236}">
                <a16:creationId xmlns:a16="http://schemas.microsoft.com/office/drawing/2014/main" id="{00000000-0008-0000-0900-00003E010000}"/>
              </a:ext>
            </a:extLst>
          </xdr:cNvPr>
          <xdr:cNvSpPr/>
        </xdr:nvSpPr>
        <xdr:spPr bwMode="auto">
          <a:xfrm>
            <a:off x="7926124" y="1199330"/>
            <a:ext cx="4292980" cy="3730770"/>
          </a:xfrm>
          <a:prstGeom prst="roundRect">
            <a:avLst>
              <a:gd name="adj" fmla="val 10723"/>
            </a:avLst>
          </a:prstGeom>
          <a:gradFill flip="none" rotWithShape="1">
            <a:gsLst>
              <a:gs pos="0">
                <a:srgbClr val="FFFFFF"/>
              </a:gs>
              <a:gs pos="100000">
                <a:schemeClr val="accent5">
                  <a:lumMod val="60000"/>
                  <a:lumOff val="40000"/>
                </a:schemeClr>
              </a:gs>
            </a:gsLst>
            <a:lin ang="5400000" scaled="0"/>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grpSp>
        <xdr:nvGrpSpPr>
          <xdr:cNvPr id="319" name="Linear Dial Scale Coloured Panels">
            <a:extLst>
              <a:ext uri="{FF2B5EF4-FFF2-40B4-BE49-F238E27FC236}">
                <a16:creationId xmlns:a16="http://schemas.microsoft.com/office/drawing/2014/main" id="{00000000-0008-0000-0900-00003F010000}"/>
              </a:ext>
            </a:extLst>
          </xdr:cNvPr>
          <xdr:cNvGrpSpPr>
            <a:grpSpLocks/>
          </xdr:cNvGrpSpPr>
        </xdr:nvGrpSpPr>
        <xdr:grpSpPr bwMode="auto">
          <a:xfrm>
            <a:off x="8191700" y="2250814"/>
            <a:ext cx="3716757" cy="1770116"/>
            <a:chOff x="193063" y="1155645"/>
            <a:chExt cx="3658893" cy="1807321"/>
          </a:xfrm>
        </xdr:grpSpPr>
        <xdr:sp macro="" textlink="">
          <xdr:nvSpPr>
            <xdr:cNvPr id="334" name="Dial Panel #5">
              <a:extLst>
                <a:ext uri="{FF2B5EF4-FFF2-40B4-BE49-F238E27FC236}">
                  <a16:creationId xmlns:a16="http://schemas.microsoft.com/office/drawing/2014/main" id="{00000000-0008-0000-0900-00004E010000}"/>
                </a:ext>
              </a:extLst>
            </xdr:cNvPr>
            <xdr:cNvSpPr>
              <a:spLocks/>
            </xdr:cNvSpPr>
          </xdr:nvSpPr>
          <xdr:spPr bwMode="auto">
            <a:xfrm>
              <a:off x="3024822" y="1944261"/>
              <a:ext cx="827134" cy="1018705"/>
            </a:xfrm>
            <a:custGeom>
              <a:avLst/>
              <a:gdLst>
                <a:gd name="T0" fmla="*/ 2147483647 w 1838"/>
                <a:gd name="T1" fmla="*/ 2147483647 h 2258"/>
                <a:gd name="T2" fmla="*/ 2147483647 w 1838"/>
                <a:gd name="T3" fmla="*/ 2147483647 h 2258"/>
                <a:gd name="T4" fmla="*/ 2147483647 w 1838"/>
                <a:gd name="T5" fmla="*/ 2147483647 h 2258"/>
                <a:gd name="T6" fmla="*/ 2147483647 w 1838"/>
                <a:gd name="T7" fmla="*/ 2147483647 h 2258"/>
                <a:gd name="T8" fmla="*/ 2147483647 w 1838"/>
                <a:gd name="T9" fmla="*/ 2147483647 h 2258"/>
                <a:gd name="T10" fmla="*/ 2147483647 w 1838"/>
                <a:gd name="T11" fmla="*/ 2147483647 h 2258"/>
                <a:gd name="T12" fmla="*/ 2147483647 w 1838"/>
                <a:gd name="T13" fmla="*/ 2147483647 h 2258"/>
                <a:gd name="T14" fmla="*/ 2147483647 w 1838"/>
                <a:gd name="T15" fmla="*/ 2147483647 h 2258"/>
                <a:gd name="T16" fmla="*/ 2147483647 w 1838"/>
                <a:gd name="T17" fmla="*/ 2147483647 h 2258"/>
                <a:gd name="T18" fmla="*/ 2147483647 w 1838"/>
                <a:gd name="T19" fmla="*/ 2147483647 h 2258"/>
                <a:gd name="T20" fmla="*/ 2147483647 w 1838"/>
                <a:gd name="T21" fmla="*/ 2147483647 h 2258"/>
                <a:gd name="T22" fmla="*/ 2147483647 w 1838"/>
                <a:gd name="T23" fmla="*/ 2147483647 h 2258"/>
                <a:gd name="T24" fmla="*/ 2147483647 w 1838"/>
                <a:gd name="T25" fmla="*/ 2147483647 h 2258"/>
                <a:gd name="T26" fmla="*/ 2147483647 w 1838"/>
                <a:gd name="T27" fmla="*/ 2147483647 h 2258"/>
                <a:gd name="T28" fmla="*/ 2147483647 w 1838"/>
                <a:gd name="T29" fmla="*/ 2147483647 h 2258"/>
                <a:gd name="T30" fmla="*/ 2147483647 w 1838"/>
                <a:gd name="T31" fmla="*/ 2147483647 h 2258"/>
                <a:gd name="T32" fmla="*/ 2147483647 w 1838"/>
                <a:gd name="T33" fmla="*/ 2147483647 h 2258"/>
                <a:gd name="T34" fmla="*/ 2147483647 w 1838"/>
                <a:gd name="T35" fmla="*/ 2147483647 h 2258"/>
                <a:gd name="T36" fmla="*/ 2147483647 w 1838"/>
                <a:gd name="T37" fmla="*/ 2147483647 h 2258"/>
                <a:gd name="T38" fmla="*/ 2147483647 w 1838"/>
                <a:gd name="T39" fmla="*/ 2147483647 h 2258"/>
                <a:gd name="T40" fmla="*/ 2147483647 w 1838"/>
                <a:gd name="T41" fmla="*/ 2147483647 h 2258"/>
                <a:gd name="T42" fmla="*/ 2147483647 w 1838"/>
                <a:gd name="T43" fmla="*/ 2147483647 h 2258"/>
                <a:gd name="T44" fmla="*/ 2147483647 w 1838"/>
                <a:gd name="T45" fmla="*/ 2147483647 h 2258"/>
                <a:gd name="T46" fmla="*/ 2147483647 w 1838"/>
                <a:gd name="T47" fmla="*/ 2147483647 h 2258"/>
                <a:gd name="T48" fmla="*/ 2147483647 w 1838"/>
                <a:gd name="T49" fmla="*/ 2147483647 h 2258"/>
                <a:gd name="T50" fmla="*/ 2147483647 w 1838"/>
                <a:gd name="T51" fmla="*/ 2147483647 h 2258"/>
                <a:gd name="T52" fmla="*/ 2147483647 w 1838"/>
                <a:gd name="T53" fmla="*/ 2147483647 h 2258"/>
                <a:gd name="T54" fmla="*/ 2147483647 w 1838"/>
                <a:gd name="T55" fmla="*/ 2147483647 h 2258"/>
                <a:gd name="T56" fmla="*/ 2147483647 w 1838"/>
                <a:gd name="T57" fmla="*/ 2147483647 h 2258"/>
                <a:gd name="T58" fmla="*/ 2147483647 w 1838"/>
                <a:gd name="T59" fmla="*/ 2147483647 h 2258"/>
                <a:gd name="T60" fmla="*/ 2147483647 w 1838"/>
                <a:gd name="T61" fmla="*/ 2147483647 h 2258"/>
                <a:gd name="T62" fmla="*/ 2147483647 w 1838"/>
                <a:gd name="T63" fmla="*/ 2147483647 h 2258"/>
                <a:gd name="T64" fmla="*/ 2147483647 w 1838"/>
                <a:gd name="T65" fmla="*/ 2147483647 h 2258"/>
                <a:gd name="T66" fmla="*/ 2147483647 w 1838"/>
                <a:gd name="T67" fmla="*/ 2147483647 h 2258"/>
                <a:gd name="T68" fmla="*/ 2147483647 w 1838"/>
                <a:gd name="T69" fmla="*/ 2147483647 h 2258"/>
                <a:gd name="T70" fmla="*/ 2147483647 w 1838"/>
                <a:gd name="T71" fmla="*/ 2147483647 h 2258"/>
                <a:gd name="T72" fmla="*/ 2147483647 w 1838"/>
                <a:gd name="T73" fmla="*/ 2147483647 h 2258"/>
                <a:gd name="T74" fmla="*/ 2147483647 w 1838"/>
                <a:gd name="T75" fmla="*/ 2147483647 h 2258"/>
                <a:gd name="T76" fmla="*/ 2147483647 w 1838"/>
                <a:gd name="T77" fmla="*/ 2147483647 h 2258"/>
                <a:gd name="T78" fmla="*/ 2147483647 w 1838"/>
                <a:gd name="T79" fmla="*/ 2147483647 h 2258"/>
                <a:gd name="T80" fmla="*/ 2147483647 w 1838"/>
                <a:gd name="T81" fmla="*/ 2147483647 h 2258"/>
                <a:gd name="T82" fmla="*/ 2147483647 w 1838"/>
                <a:gd name="T83" fmla="*/ 2147483647 h 2258"/>
                <a:gd name="T84" fmla="*/ 2147483647 w 1838"/>
                <a:gd name="T85" fmla="*/ 2147483647 h 2258"/>
                <a:gd name="T86" fmla="*/ 2147483647 w 1838"/>
                <a:gd name="T87" fmla="*/ 2147483647 h 2258"/>
                <a:gd name="T88" fmla="*/ 2147483647 w 1838"/>
                <a:gd name="T89" fmla="*/ 2147483647 h 2258"/>
                <a:gd name="T90" fmla="*/ 2147483647 w 1838"/>
                <a:gd name="T91" fmla="*/ 2147483647 h 2258"/>
                <a:gd name="T92" fmla="*/ 2147483647 w 1838"/>
                <a:gd name="T93" fmla="*/ 2147483647 h 2258"/>
                <a:gd name="T94" fmla="*/ 2147483647 w 1838"/>
                <a:gd name="T95" fmla="*/ 2147483647 h 2258"/>
                <a:gd name="T96" fmla="*/ 2147483647 w 1838"/>
                <a:gd name="T97" fmla="*/ 2147483647 h 2258"/>
                <a:gd name="T98" fmla="*/ 2147483647 w 1838"/>
                <a:gd name="T99" fmla="*/ 2147483647 h 2258"/>
                <a:gd name="T100" fmla="*/ 2147483647 w 1838"/>
                <a:gd name="T101" fmla="*/ 2147483647 h 2258"/>
                <a:gd name="T102" fmla="*/ 2147483647 w 1838"/>
                <a:gd name="T103" fmla="*/ 2147483647 h 2258"/>
                <a:gd name="T104" fmla="*/ 2147483647 w 1838"/>
                <a:gd name="T105" fmla="*/ 2147483647 h 2258"/>
                <a:gd name="T106" fmla="*/ 2147483647 w 1838"/>
                <a:gd name="T107" fmla="*/ 2147483647 h 2258"/>
                <a:gd name="T108" fmla="*/ 2147483647 w 1838"/>
                <a:gd name="T109" fmla="*/ 2147483647 h 2258"/>
                <a:gd name="T110" fmla="*/ 2147483647 w 1838"/>
                <a:gd name="T111" fmla="*/ 2147483647 h 2258"/>
                <a:gd name="T112" fmla="*/ 2147483647 w 1838"/>
                <a:gd name="T113" fmla="*/ 2147483647 h 2258"/>
                <a:gd name="T114" fmla="*/ 2147483647 w 1838"/>
                <a:gd name="T115" fmla="*/ 2147483647 h 2258"/>
                <a:gd name="T116" fmla="*/ 2147483647 w 1838"/>
                <a:gd name="T117" fmla="*/ 2147483647 h 2258"/>
                <a:gd name="T118" fmla="*/ 2147483647 w 1838"/>
                <a:gd name="T119" fmla="*/ 2147483647 h 2258"/>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w 1838"/>
                <a:gd name="T181" fmla="*/ 0 h 2258"/>
                <a:gd name="T182" fmla="*/ 1838 w 1838"/>
                <a:gd name="T183" fmla="*/ 2258 h 2258"/>
              </a:gdLst>
              <a:ahLst/>
              <a:cxnLst>
                <a:cxn ang="T120">
                  <a:pos x="T0" y="T1"/>
                </a:cxn>
                <a:cxn ang="T121">
                  <a:pos x="T2" y="T3"/>
                </a:cxn>
                <a:cxn ang="T122">
                  <a:pos x="T4" y="T5"/>
                </a:cxn>
                <a:cxn ang="T123">
                  <a:pos x="T6" y="T7"/>
                </a:cxn>
                <a:cxn ang="T124">
                  <a:pos x="T8" y="T9"/>
                </a:cxn>
                <a:cxn ang="T125">
                  <a:pos x="T10" y="T11"/>
                </a:cxn>
                <a:cxn ang="T126">
                  <a:pos x="T12" y="T13"/>
                </a:cxn>
                <a:cxn ang="T127">
                  <a:pos x="T14" y="T15"/>
                </a:cxn>
                <a:cxn ang="T128">
                  <a:pos x="T16" y="T17"/>
                </a:cxn>
                <a:cxn ang="T129">
                  <a:pos x="T18" y="T19"/>
                </a:cxn>
                <a:cxn ang="T130">
                  <a:pos x="T20" y="T21"/>
                </a:cxn>
                <a:cxn ang="T131">
                  <a:pos x="T22" y="T23"/>
                </a:cxn>
                <a:cxn ang="T132">
                  <a:pos x="T24" y="T25"/>
                </a:cxn>
                <a:cxn ang="T133">
                  <a:pos x="T26" y="T27"/>
                </a:cxn>
                <a:cxn ang="T134">
                  <a:pos x="T28" y="T29"/>
                </a:cxn>
                <a:cxn ang="T135">
                  <a:pos x="T30" y="T31"/>
                </a:cxn>
                <a:cxn ang="T136">
                  <a:pos x="T32" y="T33"/>
                </a:cxn>
                <a:cxn ang="T137">
                  <a:pos x="T34" y="T35"/>
                </a:cxn>
                <a:cxn ang="T138">
                  <a:pos x="T36" y="T37"/>
                </a:cxn>
                <a:cxn ang="T139">
                  <a:pos x="T38" y="T39"/>
                </a:cxn>
                <a:cxn ang="T140">
                  <a:pos x="T40" y="T41"/>
                </a:cxn>
                <a:cxn ang="T141">
                  <a:pos x="T42" y="T43"/>
                </a:cxn>
                <a:cxn ang="T142">
                  <a:pos x="T44" y="T45"/>
                </a:cxn>
                <a:cxn ang="T143">
                  <a:pos x="T46" y="T47"/>
                </a:cxn>
                <a:cxn ang="T144">
                  <a:pos x="T48" y="T49"/>
                </a:cxn>
                <a:cxn ang="T145">
                  <a:pos x="T50" y="T51"/>
                </a:cxn>
                <a:cxn ang="T146">
                  <a:pos x="T52" y="T53"/>
                </a:cxn>
                <a:cxn ang="T147">
                  <a:pos x="T54" y="T55"/>
                </a:cxn>
                <a:cxn ang="T148">
                  <a:pos x="T56" y="T57"/>
                </a:cxn>
                <a:cxn ang="T149">
                  <a:pos x="T58" y="T59"/>
                </a:cxn>
                <a:cxn ang="T150">
                  <a:pos x="T60" y="T61"/>
                </a:cxn>
                <a:cxn ang="T151">
                  <a:pos x="T62" y="T63"/>
                </a:cxn>
                <a:cxn ang="T152">
                  <a:pos x="T64" y="T65"/>
                </a:cxn>
                <a:cxn ang="T153">
                  <a:pos x="T66" y="T67"/>
                </a:cxn>
                <a:cxn ang="T154">
                  <a:pos x="T68" y="T69"/>
                </a:cxn>
                <a:cxn ang="T155">
                  <a:pos x="T70" y="T71"/>
                </a:cxn>
                <a:cxn ang="T156">
                  <a:pos x="T72" y="T73"/>
                </a:cxn>
                <a:cxn ang="T157">
                  <a:pos x="T74" y="T75"/>
                </a:cxn>
                <a:cxn ang="T158">
                  <a:pos x="T76" y="T77"/>
                </a:cxn>
                <a:cxn ang="T159">
                  <a:pos x="T78" y="T79"/>
                </a:cxn>
                <a:cxn ang="T160">
                  <a:pos x="T80" y="T81"/>
                </a:cxn>
                <a:cxn ang="T161">
                  <a:pos x="T82" y="T83"/>
                </a:cxn>
                <a:cxn ang="T162">
                  <a:pos x="T84" y="T85"/>
                </a:cxn>
                <a:cxn ang="T163">
                  <a:pos x="T86" y="T87"/>
                </a:cxn>
                <a:cxn ang="T164">
                  <a:pos x="T88" y="T89"/>
                </a:cxn>
                <a:cxn ang="T165">
                  <a:pos x="T90" y="T91"/>
                </a:cxn>
                <a:cxn ang="T166">
                  <a:pos x="T92" y="T93"/>
                </a:cxn>
                <a:cxn ang="T167">
                  <a:pos x="T94" y="T95"/>
                </a:cxn>
                <a:cxn ang="T168">
                  <a:pos x="T96" y="T97"/>
                </a:cxn>
                <a:cxn ang="T169">
                  <a:pos x="T98" y="T99"/>
                </a:cxn>
                <a:cxn ang="T170">
                  <a:pos x="T100" y="T101"/>
                </a:cxn>
                <a:cxn ang="T171">
                  <a:pos x="T102" y="T103"/>
                </a:cxn>
                <a:cxn ang="T172">
                  <a:pos x="T104" y="T105"/>
                </a:cxn>
                <a:cxn ang="T173">
                  <a:pos x="T106" y="T107"/>
                </a:cxn>
                <a:cxn ang="T174">
                  <a:pos x="T108" y="T109"/>
                </a:cxn>
                <a:cxn ang="T175">
                  <a:pos x="T110" y="T111"/>
                </a:cxn>
                <a:cxn ang="T176">
                  <a:pos x="T112" y="T113"/>
                </a:cxn>
                <a:cxn ang="T177">
                  <a:pos x="T114" y="T115"/>
                </a:cxn>
                <a:cxn ang="T178">
                  <a:pos x="T116" y="T117"/>
                </a:cxn>
                <a:cxn ang="T179">
                  <a:pos x="T118" y="T119"/>
                </a:cxn>
              </a:cxnLst>
              <a:rect l="T180" t="T181" r="T182" b="T183"/>
              <a:pathLst>
                <a:path w="1838" h="2258">
                  <a:moveTo>
                    <a:pt x="483" y="2258"/>
                  </a:moveTo>
                  <a:lnTo>
                    <a:pt x="596" y="2256"/>
                  </a:lnTo>
                  <a:lnTo>
                    <a:pt x="709" y="2253"/>
                  </a:lnTo>
                  <a:lnTo>
                    <a:pt x="822" y="2251"/>
                  </a:lnTo>
                  <a:lnTo>
                    <a:pt x="935" y="2248"/>
                  </a:lnTo>
                  <a:lnTo>
                    <a:pt x="1047" y="2246"/>
                  </a:lnTo>
                  <a:lnTo>
                    <a:pt x="1160" y="2243"/>
                  </a:lnTo>
                  <a:lnTo>
                    <a:pt x="1273" y="2241"/>
                  </a:lnTo>
                  <a:lnTo>
                    <a:pt x="1386" y="2239"/>
                  </a:lnTo>
                  <a:lnTo>
                    <a:pt x="1499" y="2236"/>
                  </a:lnTo>
                  <a:lnTo>
                    <a:pt x="1612" y="2234"/>
                  </a:lnTo>
                  <a:lnTo>
                    <a:pt x="1725" y="2231"/>
                  </a:lnTo>
                  <a:lnTo>
                    <a:pt x="1838" y="2229"/>
                  </a:lnTo>
                  <a:lnTo>
                    <a:pt x="1836" y="2179"/>
                  </a:lnTo>
                  <a:lnTo>
                    <a:pt x="1834" y="2130"/>
                  </a:lnTo>
                  <a:lnTo>
                    <a:pt x="1832" y="2080"/>
                  </a:lnTo>
                  <a:lnTo>
                    <a:pt x="1829" y="2031"/>
                  </a:lnTo>
                  <a:lnTo>
                    <a:pt x="1825" y="1982"/>
                  </a:lnTo>
                  <a:lnTo>
                    <a:pt x="1820" y="1932"/>
                  </a:lnTo>
                  <a:lnTo>
                    <a:pt x="1815" y="1883"/>
                  </a:lnTo>
                  <a:lnTo>
                    <a:pt x="1810" y="1834"/>
                  </a:lnTo>
                  <a:lnTo>
                    <a:pt x="1804" y="1785"/>
                  </a:lnTo>
                  <a:lnTo>
                    <a:pt x="1797" y="1736"/>
                  </a:lnTo>
                  <a:lnTo>
                    <a:pt x="1789" y="1687"/>
                  </a:lnTo>
                  <a:lnTo>
                    <a:pt x="1782" y="1638"/>
                  </a:lnTo>
                  <a:lnTo>
                    <a:pt x="1773" y="1589"/>
                  </a:lnTo>
                  <a:lnTo>
                    <a:pt x="1764" y="1540"/>
                  </a:lnTo>
                  <a:lnTo>
                    <a:pt x="1754" y="1492"/>
                  </a:lnTo>
                  <a:lnTo>
                    <a:pt x="1744" y="1443"/>
                  </a:lnTo>
                  <a:lnTo>
                    <a:pt x="1733" y="1395"/>
                  </a:lnTo>
                  <a:lnTo>
                    <a:pt x="1721" y="1347"/>
                  </a:lnTo>
                  <a:lnTo>
                    <a:pt x="1709" y="1299"/>
                  </a:lnTo>
                  <a:lnTo>
                    <a:pt x="1696" y="1251"/>
                  </a:lnTo>
                  <a:lnTo>
                    <a:pt x="1683" y="1203"/>
                  </a:lnTo>
                  <a:lnTo>
                    <a:pt x="1669" y="1156"/>
                  </a:lnTo>
                  <a:lnTo>
                    <a:pt x="1655" y="1108"/>
                  </a:lnTo>
                  <a:lnTo>
                    <a:pt x="1640" y="1061"/>
                  </a:lnTo>
                  <a:lnTo>
                    <a:pt x="1624" y="1014"/>
                  </a:lnTo>
                  <a:lnTo>
                    <a:pt x="1608" y="967"/>
                  </a:lnTo>
                  <a:lnTo>
                    <a:pt x="1591" y="921"/>
                  </a:lnTo>
                  <a:lnTo>
                    <a:pt x="1574" y="874"/>
                  </a:lnTo>
                  <a:lnTo>
                    <a:pt x="1556" y="828"/>
                  </a:lnTo>
                  <a:lnTo>
                    <a:pt x="1538" y="782"/>
                  </a:lnTo>
                  <a:lnTo>
                    <a:pt x="1519" y="736"/>
                  </a:lnTo>
                  <a:lnTo>
                    <a:pt x="1499" y="691"/>
                  </a:lnTo>
                  <a:lnTo>
                    <a:pt x="1479" y="646"/>
                  </a:lnTo>
                  <a:lnTo>
                    <a:pt x="1458" y="601"/>
                  </a:lnTo>
                  <a:lnTo>
                    <a:pt x="1437" y="556"/>
                  </a:lnTo>
                  <a:lnTo>
                    <a:pt x="1416" y="511"/>
                  </a:lnTo>
                  <a:lnTo>
                    <a:pt x="1393" y="467"/>
                  </a:lnTo>
                  <a:lnTo>
                    <a:pt x="1370" y="423"/>
                  </a:lnTo>
                  <a:lnTo>
                    <a:pt x="1347" y="379"/>
                  </a:lnTo>
                  <a:lnTo>
                    <a:pt x="1323" y="336"/>
                  </a:lnTo>
                  <a:lnTo>
                    <a:pt x="1299" y="293"/>
                  </a:lnTo>
                  <a:lnTo>
                    <a:pt x="1274" y="250"/>
                  </a:lnTo>
                  <a:lnTo>
                    <a:pt x="1248" y="208"/>
                  </a:lnTo>
                  <a:lnTo>
                    <a:pt x="1222" y="165"/>
                  </a:lnTo>
                  <a:lnTo>
                    <a:pt x="1196" y="124"/>
                  </a:lnTo>
                  <a:lnTo>
                    <a:pt x="1169" y="82"/>
                  </a:lnTo>
                  <a:lnTo>
                    <a:pt x="1142" y="41"/>
                  </a:lnTo>
                  <a:lnTo>
                    <a:pt x="1114" y="0"/>
                  </a:lnTo>
                  <a:lnTo>
                    <a:pt x="1021" y="64"/>
                  </a:lnTo>
                  <a:lnTo>
                    <a:pt x="928" y="129"/>
                  </a:lnTo>
                  <a:lnTo>
                    <a:pt x="835" y="193"/>
                  </a:lnTo>
                  <a:lnTo>
                    <a:pt x="742" y="258"/>
                  </a:lnTo>
                  <a:lnTo>
                    <a:pt x="650" y="322"/>
                  </a:lnTo>
                  <a:lnTo>
                    <a:pt x="557" y="386"/>
                  </a:lnTo>
                  <a:lnTo>
                    <a:pt x="464" y="451"/>
                  </a:lnTo>
                  <a:lnTo>
                    <a:pt x="371" y="515"/>
                  </a:lnTo>
                  <a:lnTo>
                    <a:pt x="279" y="579"/>
                  </a:lnTo>
                  <a:lnTo>
                    <a:pt x="186" y="644"/>
                  </a:lnTo>
                  <a:lnTo>
                    <a:pt x="93" y="708"/>
                  </a:lnTo>
                  <a:lnTo>
                    <a:pt x="0" y="773"/>
                  </a:lnTo>
                  <a:lnTo>
                    <a:pt x="19" y="800"/>
                  </a:lnTo>
                  <a:lnTo>
                    <a:pt x="37" y="827"/>
                  </a:lnTo>
                  <a:lnTo>
                    <a:pt x="55" y="855"/>
                  </a:lnTo>
                  <a:lnTo>
                    <a:pt x="73" y="883"/>
                  </a:lnTo>
                  <a:lnTo>
                    <a:pt x="90" y="911"/>
                  </a:lnTo>
                  <a:lnTo>
                    <a:pt x="107" y="939"/>
                  </a:lnTo>
                  <a:lnTo>
                    <a:pt x="124" y="968"/>
                  </a:lnTo>
                  <a:lnTo>
                    <a:pt x="140" y="996"/>
                  </a:lnTo>
                  <a:lnTo>
                    <a:pt x="156" y="1025"/>
                  </a:lnTo>
                  <a:lnTo>
                    <a:pt x="171" y="1055"/>
                  </a:lnTo>
                  <a:lnTo>
                    <a:pt x="187" y="1084"/>
                  </a:lnTo>
                  <a:lnTo>
                    <a:pt x="201" y="1113"/>
                  </a:lnTo>
                  <a:lnTo>
                    <a:pt x="216" y="1143"/>
                  </a:lnTo>
                  <a:lnTo>
                    <a:pt x="230" y="1173"/>
                  </a:lnTo>
                  <a:lnTo>
                    <a:pt x="244" y="1203"/>
                  </a:lnTo>
                  <a:lnTo>
                    <a:pt x="257" y="1233"/>
                  </a:lnTo>
                  <a:lnTo>
                    <a:pt x="270" y="1263"/>
                  </a:lnTo>
                  <a:lnTo>
                    <a:pt x="283" y="1294"/>
                  </a:lnTo>
                  <a:lnTo>
                    <a:pt x="295" y="1325"/>
                  </a:lnTo>
                  <a:lnTo>
                    <a:pt x="307" y="1355"/>
                  </a:lnTo>
                  <a:lnTo>
                    <a:pt x="319" y="1386"/>
                  </a:lnTo>
                  <a:lnTo>
                    <a:pt x="330" y="1417"/>
                  </a:lnTo>
                  <a:lnTo>
                    <a:pt x="341" y="1449"/>
                  </a:lnTo>
                  <a:lnTo>
                    <a:pt x="351" y="1480"/>
                  </a:lnTo>
                  <a:lnTo>
                    <a:pt x="361" y="1511"/>
                  </a:lnTo>
                  <a:lnTo>
                    <a:pt x="371" y="1543"/>
                  </a:lnTo>
                  <a:lnTo>
                    <a:pt x="380" y="1575"/>
                  </a:lnTo>
                  <a:lnTo>
                    <a:pt x="389" y="1606"/>
                  </a:lnTo>
                  <a:lnTo>
                    <a:pt x="397" y="1638"/>
                  </a:lnTo>
                  <a:lnTo>
                    <a:pt x="405" y="1670"/>
                  </a:lnTo>
                  <a:lnTo>
                    <a:pt x="413" y="1702"/>
                  </a:lnTo>
                  <a:lnTo>
                    <a:pt x="420" y="1735"/>
                  </a:lnTo>
                  <a:lnTo>
                    <a:pt x="427" y="1767"/>
                  </a:lnTo>
                  <a:lnTo>
                    <a:pt x="434" y="1799"/>
                  </a:lnTo>
                  <a:lnTo>
                    <a:pt x="440" y="1832"/>
                  </a:lnTo>
                  <a:lnTo>
                    <a:pt x="445" y="1864"/>
                  </a:lnTo>
                  <a:lnTo>
                    <a:pt x="451" y="1897"/>
                  </a:lnTo>
                  <a:lnTo>
                    <a:pt x="456" y="1930"/>
                  </a:lnTo>
                  <a:lnTo>
                    <a:pt x="460" y="1962"/>
                  </a:lnTo>
                  <a:lnTo>
                    <a:pt x="464" y="1995"/>
                  </a:lnTo>
                  <a:lnTo>
                    <a:pt x="468" y="2028"/>
                  </a:lnTo>
                  <a:lnTo>
                    <a:pt x="471" y="2061"/>
                  </a:lnTo>
                  <a:lnTo>
                    <a:pt x="474" y="2094"/>
                  </a:lnTo>
                  <a:lnTo>
                    <a:pt x="477" y="2126"/>
                  </a:lnTo>
                  <a:lnTo>
                    <a:pt x="479" y="2159"/>
                  </a:lnTo>
                  <a:lnTo>
                    <a:pt x="481" y="2192"/>
                  </a:lnTo>
                  <a:lnTo>
                    <a:pt x="482" y="2225"/>
                  </a:lnTo>
                  <a:lnTo>
                    <a:pt x="483" y="2258"/>
                  </a:lnTo>
                </a:path>
              </a:pathLst>
            </a:custGeom>
            <a:solidFill>
              <a:srgbClr val="54E349"/>
            </a:solidFill>
            <a:ln w="25400">
              <a:solidFill>
                <a:srgbClr val="262626"/>
              </a:solidFill>
              <a:prstDash val="solid"/>
              <a:round/>
              <a:headEnd/>
              <a:tailEnd/>
            </a:ln>
          </xdr:spPr>
        </xdr:sp>
        <xdr:sp macro="" textlink="">
          <xdr:nvSpPr>
            <xdr:cNvPr id="333" name="Dial Panel #4">
              <a:extLst>
                <a:ext uri="{FF2B5EF4-FFF2-40B4-BE49-F238E27FC236}">
                  <a16:creationId xmlns:a16="http://schemas.microsoft.com/office/drawing/2014/main" id="{00000000-0008-0000-0900-00004D010000}"/>
                </a:ext>
              </a:extLst>
            </xdr:cNvPr>
            <xdr:cNvSpPr>
              <a:spLocks/>
            </xdr:cNvSpPr>
          </xdr:nvSpPr>
          <xdr:spPr bwMode="auto">
            <a:xfrm>
              <a:off x="2424832" y="1258057"/>
              <a:ext cx="1054247" cy="991636"/>
            </a:xfrm>
            <a:custGeom>
              <a:avLst/>
              <a:gdLst>
                <a:gd name="T0" fmla="*/ 2147483647 w 2342"/>
                <a:gd name="T1" fmla="*/ 2147483647 h 2198"/>
                <a:gd name="T2" fmla="*/ 2147483647 w 2342"/>
                <a:gd name="T3" fmla="*/ 2147483647 h 2198"/>
                <a:gd name="T4" fmla="*/ 2147483647 w 2342"/>
                <a:gd name="T5" fmla="*/ 2147483647 h 2198"/>
                <a:gd name="T6" fmla="*/ 2147483647 w 2342"/>
                <a:gd name="T7" fmla="*/ 2147483647 h 2198"/>
                <a:gd name="T8" fmla="*/ 2147483647 w 2342"/>
                <a:gd name="T9" fmla="*/ 2147483647 h 2198"/>
                <a:gd name="T10" fmla="*/ 2147483647 w 2342"/>
                <a:gd name="T11" fmla="*/ 2147483647 h 2198"/>
                <a:gd name="T12" fmla="*/ 2147483647 w 2342"/>
                <a:gd name="T13" fmla="*/ 2147483647 h 2198"/>
                <a:gd name="T14" fmla="*/ 2147483647 w 2342"/>
                <a:gd name="T15" fmla="*/ 2147483647 h 2198"/>
                <a:gd name="T16" fmla="*/ 2147483647 w 2342"/>
                <a:gd name="T17" fmla="*/ 2147483647 h 2198"/>
                <a:gd name="T18" fmla="*/ 2147483647 w 2342"/>
                <a:gd name="T19" fmla="*/ 2147483647 h 2198"/>
                <a:gd name="T20" fmla="*/ 2147483647 w 2342"/>
                <a:gd name="T21" fmla="*/ 2147483647 h 2198"/>
                <a:gd name="T22" fmla="*/ 2147483647 w 2342"/>
                <a:gd name="T23" fmla="*/ 2147483647 h 2198"/>
                <a:gd name="T24" fmla="*/ 2147483647 w 2342"/>
                <a:gd name="T25" fmla="*/ 2147483647 h 2198"/>
                <a:gd name="T26" fmla="*/ 2147483647 w 2342"/>
                <a:gd name="T27" fmla="*/ 2147483647 h 2198"/>
                <a:gd name="T28" fmla="*/ 2147483647 w 2342"/>
                <a:gd name="T29" fmla="*/ 2147483647 h 2198"/>
                <a:gd name="T30" fmla="*/ 2147483647 w 2342"/>
                <a:gd name="T31" fmla="*/ 2147483647 h 2198"/>
                <a:gd name="T32" fmla="*/ 2147483647 w 2342"/>
                <a:gd name="T33" fmla="*/ 2147483647 h 2198"/>
                <a:gd name="T34" fmla="*/ 2147483647 w 2342"/>
                <a:gd name="T35" fmla="*/ 2147483647 h 2198"/>
                <a:gd name="T36" fmla="*/ 2147483647 w 2342"/>
                <a:gd name="T37" fmla="*/ 2147483647 h 2198"/>
                <a:gd name="T38" fmla="*/ 2147483647 w 2342"/>
                <a:gd name="T39" fmla="*/ 2147483647 h 2198"/>
                <a:gd name="T40" fmla="*/ 2147483647 w 2342"/>
                <a:gd name="T41" fmla="*/ 2147483647 h 2198"/>
                <a:gd name="T42" fmla="*/ 2147483647 w 2342"/>
                <a:gd name="T43" fmla="*/ 2147483647 h 2198"/>
                <a:gd name="T44" fmla="*/ 2147483647 w 2342"/>
                <a:gd name="T45" fmla="*/ 2147483647 h 2198"/>
                <a:gd name="T46" fmla="*/ 2147483647 w 2342"/>
                <a:gd name="T47" fmla="*/ 2147483647 h 2198"/>
                <a:gd name="T48" fmla="*/ 2147483647 w 2342"/>
                <a:gd name="T49" fmla="*/ 2147483647 h 2198"/>
                <a:gd name="T50" fmla="*/ 2147483647 w 2342"/>
                <a:gd name="T51" fmla="*/ 2147483647 h 2198"/>
                <a:gd name="T52" fmla="*/ 2147483647 w 2342"/>
                <a:gd name="T53" fmla="*/ 2147483647 h 2198"/>
                <a:gd name="T54" fmla="*/ 2147483647 w 2342"/>
                <a:gd name="T55" fmla="*/ 2147483647 h 2198"/>
                <a:gd name="T56" fmla="*/ 2147483647 w 2342"/>
                <a:gd name="T57" fmla="*/ 2147483647 h 2198"/>
                <a:gd name="T58" fmla="*/ 2147483647 w 2342"/>
                <a:gd name="T59" fmla="*/ 2147483647 h 2198"/>
                <a:gd name="T60" fmla="*/ 2147483647 w 2342"/>
                <a:gd name="T61" fmla="*/ 2147483647 h 2198"/>
                <a:gd name="T62" fmla="*/ 2147483647 w 2342"/>
                <a:gd name="T63" fmla="*/ 2147483647 h 2198"/>
                <a:gd name="T64" fmla="*/ 2147483647 w 2342"/>
                <a:gd name="T65" fmla="*/ 2147483647 h 2198"/>
                <a:gd name="T66" fmla="*/ 2147483647 w 2342"/>
                <a:gd name="T67" fmla="*/ 2147483647 h 2198"/>
                <a:gd name="T68" fmla="*/ 2147483647 w 2342"/>
                <a:gd name="T69" fmla="*/ 2147483647 h 2198"/>
                <a:gd name="T70" fmla="*/ 2147483647 w 2342"/>
                <a:gd name="T71" fmla="*/ 2147483647 h 2198"/>
                <a:gd name="T72" fmla="*/ 2147483647 w 2342"/>
                <a:gd name="T73" fmla="*/ 2147483647 h 2198"/>
                <a:gd name="T74" fmla="*/ 2147483647 w 2342"/>
                <a:gd name="T75" fmla="*/ 2147483647 h 2198"/>
                <a:gd name="T76" fmla="*/ 2147483647 w 2342"/>
                <a:gd name="T77" fmla="*/ 2147483647 h 2198"/>
                <a:gd name="T78" fmla="*/ 2147483647 w 2342"/>
                <a:gd name="T79" fmla="*/ 2147483647 h 2198"/>
                <a:gd name="T80" fmla="*/ 2147483647 w 2342"/>
                <a:gd name="T81" fmla="*/ 2147483647 h 2198"/>
                <a:gd name="T82" fmla="*/ 2147483647 w 2342"/>
                <a:gd name="T83" fmla="*/ 2147483647 h 2198"/>
                <a:gd name="T84" fmla="*/ 2147483647 w 2342"/>
                <a:gd name="T85" fmla="*/ 2147483647 h 2198"/>
                <a:gd name="T86" fmla="*/ 2147483647 w 2342"/>
                <a:gd name="T87" fmla="*/ 2147483647 h 2198"/>
                <a:gd name="T88" fmla="*/ 2147483647 w 2342"/>
                <a:gd name="T89" fmla="*/ 2147483647 h 2198"/>
                <a:gd name="T90" fmla="*/ 2147483647 w 2342"/>
                <a:gd name="T91" fmla="*/ 2147483647 h 2198"/>
                <a:gd name="T92" fmla="*/ 2147483647 w 2342"/>
                <a:gd name="T93" fmla="*/ 2147483647 h 2198"/>
                <a:gd name="T94" fmla="*/ 2147483647 w 2342"/>
                <a:gd name="T95" fmla="*/ 2147483647 h 2198"/>
                <a:gd name="T96" fmla="*/ 2147483647 w 2342"/>
                <a:gd name="T97" fmla="*/ 2147483647 h 2198"/>
                <a:gd name="T98" fmla="*/ 2147483647 w 2342"/>
                <a:gd name="T99" fmla="*/ 2147483647 h 2198"/>
                <a:gd name="T100" fmla="*/ 2147483647 w 2342"/>
                <a:gd name="T101" fmla="*/ 2147483647 h 2198"/>
                <a:gd name="T102" fmla="*/ 2147483647 w 2342"/>
                <a:gd name="T103" fmla="*/ 2147483647 h 2198"/>
                <a:gd name="T104" fmla="*/ 2147483647 w 2342"/>
                <a:gd name="T105" fmla="*/ 2147483647 h 2198"/>
                <a:gd name="T106" fmla="*/ 2147483647 w 2342"/>
                <a:gd name="T107" fmla="*/ 2147483647 h 2198"/>
                <a:gd name="T108" fmla="*/ 2147483647 w 2342"/>
                <a:gd name="T109" fmla="*/ 2147483647 h 2198"/>
                <a:gd name="T110" fmla="*/ 2147483647 w 2342"/>
                <a:gd name="T111" fmla="*/ 2147483647 h 2198"/>
                <a:gd name="T112" fmla="*/ 2147483647 w 2342"/>
                <a:gd name="T113" fmla="*/ 2147483647 h 2198"/>
                <a:gd name="T114" fmla="*/ 2147483647 w 2342"/>
                <a:gd name="T115" fmla="*/ 2147483647 h 2198"/>
                <a:gd name="T116" fmla="*/ 2147483647 w 2342"/>
                <a:gd name="T117" fmla="*/ 2147483647 h 2198"/>
                <a:gd name="T118" fmla="*/ 2147483647 w 2342"/>
                <a:gd name="T119" fmla="*/ 2147483647 h 2198"/>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w 2342"/>
                <a:gd name="T181" fmla="*/ 0 h 2198"/>
                <a:gd name="T182" fmla="*/ 2342 w 2342"/>
                <a:gd name="T183" fmla="*/ 2198 h 2198"/>
              </a:gdLst>
              <a:ahLst/>
              <a:cxnLst>
                <a:cxn ang="T120">
                  <a:pos x="T0" y="T1"/>
                </a:cxn>
                <a:cxn ang="T121">
                  <a:pos x="T2" y="T3"/>
                </a:cxn>
                <a:cxn ang="T122">
                  <a:pos x="T4" y="T5"/>
                </a:cxn>
                <a:cxn ang="T123">
                  <a:pos x="T6" y="T7"/>
                </a:cxn>
                <a:cxn ang="T124">
                  <a:pos x="T8" y="T9"/>
                </a:cxn>
                <a:cxn ang="T125">
                  <a:pos x="T10" y="T11"/>
                </a:cxn>
                <a:cxn ang="T126">
                  <a:pos x="T12" y="T13"/>
                </a:cxn>
                <a:cxn ang="T127">
                  <a:pos x="T14" y="T15"/>
                </a:cxn>
                <a:cxn ang="T128">
                  <a:pos x="T16" y="T17"/>
                </a:cxn>
                <a:cxn ang="T129">
                  <a:pos x="T18" y="T19"/>
                </a:cxn>
                <a:cxn ang="T130">
                  <a:pos x="T20" y="T21"/>
                </a:cxn>
                <a:cxn ang="T131">
                  <a:pos x="T22" y="T23"/>
                </a:cxn>
                <a:cxn ang="T132">
                  <a:pos x="T24" y="T25"/>
                </a:cxn>
                <a:cxn ang="T133">
                  <a:pos x="T26" y="T27"/>
                </a:cxn>
                <a:cxn ang="T134">
                  <a:pos x="T28" y="T29"/>
                </a:cxn>
                <a:cxn ang="T135">
                  <a:pos x="T30" y="T31"/>
                </a:cxn>
                <a:cxn ang="T136">
                  <a:pos x="T32" y="T33"/>
                </a:cxn>
                <a:cxn ang="T137">
                  <a:pos x="T34" y="T35"/>
                </a:cxn>
                <a:cxn ang="T138">
                  <a:pos x="T36" y="T37"/>
                </a:cxn>
                <a:cxn ang="T139">
                  <a:pos x="T38" y="T39"/>
                </a:cxn>
                <a:cxn ang="T140">
                  <a:pos x="T40" y="T41"/>
                </a:cxn>
                <a:cxn ang="T141">
                  <a:pos x="T42" y="T43"/>
                </a:cxn>
                <a:cxn ang="T142">
                  <a:pos x="T44" y="T45"/>
                </a:cxn>
                <a:cxn ang="T143">
                  <a:pos x="T46" y="T47"/>
                </a:cxn>
                <a:cxn ang="T144">
                  <a:pos x="T48" y="T49"/>
                </a:cxn>
                <a:cxn ang="T145">
                  <a:pos x="T50" y="T51"/>
                </a:cxn>
                <a:cxn ang="T146">
                  <a:pos x="T52" y="T53"/>
                </a:cxn>
                <a:cxn ang="T147">
                  <a:pos x="T54" y="T55"/>
                </a:cxn>
                <a:cxn ang="T148">
                  <a:pos x="T56" y="T57"/>
                </a:cxn>
                <a:cxn ang="T149">
                  <a:pos x="T58" y="T59"/>
                </a:cxn>
                <a:cxn ang="T150">
                  <a:pos x="T60" y="T61"/>
                </a:cxn>
                <a:cxn ang="T151">
                  <a:pos x="T62" y="T63"/>
                </a:cxn>
                <a:cxn ang="T152">
                  <a:pos x="T64" y="T65"/>
                </a:cxn>
                <a:cxn ang="T153">
                  <a:pos x="T66" y="T67"/>
                </a:cxn>
                <a:cxn ang="T154">
                  <a:pos x="T68" y="T69"/>
                </a:cxn>
                <a:cxn ang="T155">
                  <a:pos x="T70" y="T71"/>
                </a:cxn>
                <a:cxn ang="T156">
                  <a:pos x="T72" y="T73"/>
                </a:cxn>
                <a:cxn ang="T157">
                  <a:pos x="T74" y="T75"/>
                </a:cxn>
                <a:cxn ang="T158">
                  <a:pos x="T76" y="T77"/>
                </a:cxn>
                <a:cxn ang="T159">
                  <a:pos x="T78" y="T79"/>
                </a:cxn>
                <a:cxn ang="T160">
                  <a:pos x="T80" y="T81"/>
                </a:cxn>
                <a:cxn ang="T161">
                  <a:pos x="T82" y="T83"/>
                </a:cxn>
                <a:cxn ang="T162">
                  <a:pos x="T84" y="T85"/>
                </a:cxn>
                <a:cxn ang="T163">
                  <a:pos x="T86" y="T87"/>
                </a:cxn>
                <a:cxn ang="T164">
                  <a:pos x="T88" y="T89"/>
                </a:cxn>
                <a:cxn ang="T165">
                  <a:pos x="T90" y="T91"/>
                </a:cxn>
                <a:cxn ang="T166">
                  <a:pos x="T92" y="T93"/>
                </a:cxn>
                <a:cxn ang="T167">
                  <a:pos x="T94" y="T95"/>
                </a:cxn>
                <a:cxn ang="T168">
                  <a:pos x="T96" y="T97"/>
                </a:cxn>
                <a:cxn ang="T169">
                  <a:pos x="T98" y="T99"/>
                </a:cxn>
                <a:cxn ang="T170">
                  <a:pos x="T100" y="T101"/>
                </a:cxn>
                <a:cxn ang="T171">
                  <a:pos x="T102" y="T103"/>
                </a:cxn>
                <a:cxn ang="T172">
                  <a:pos x="T104" y="T105"/>
                </a:cxn>
                <a:cxn ang="T173">
                  <a:pos x="T106" y="T107"/>
                </a:cxn>
                <a:cxn ang="T174">
                  <a:pos x="T108" y="T109"/>
                </a:cxn>
                <a:cxn ang="T175">
                  <a:pos x="T110" y="T111"/>
                </a:cxn>
                <a:cxn ang="T176">
                  <a:pos x="T112" y="T113"/>
                </a:cxn>
                <a:cxn ang="T177">
                  <a:pos x="T114" y="T115"/>
                </a:cxn>
                <a:cxn ang="T178">
                  <a:pos x="T116" y="T117"/>
                </a:cxn>
                <a:cxn ang="T179">
                  <a:pos x="T118" y="T119"/>
                </a:cxn>
              </a:cxnLst>
              <a:rect l="T180" t="T181" r="T182" b="T183"/>
              <a:pathLst>
                <a:path w="2342" h="2198">
                  <a:moveTo>
                    <a:pt x="1264" y="2198"/>
                  </a:moveTo>
                  <a:lnTo>
                    <a:pt x="1354" y="2130"/>
                  </a:lnTo>
                  <a:lnTo>
                    <a:pt x="1443" y="2061"/>
                  </a:lnTo>
                  <a:lnTo>
                    <a:pt x="1533" y="1993"/>
                  </a:lnTo>
                  <a:lnTo>
                    <a:pt x="1623" y="1924"/>
                  </a:lnTo>
                  <a:lnTo>
                    <a:pt x="1713" y="1856"/>
                  </a:lnTo>
                  <a:lnTo>
                    <a:pt x="1803" y="1788"/>
                  </a:lnTo>
                  <a:lnTo>
                    <a:pt x="1893" y="1719"/>
                  </a:lnTo>
                  <a:lnTo>
                    <a:pt x="1983" y="1651"/>
                  </a:lnTo>
                  <a:lnTo>
                    <a:pt x="2073" y="1583"/>
                  </a:lnTo>
                  <a:lnTo>
                    <a:pt x="2163" y="1514"/>
                  </a:lnTo>
                  <a:lnTo>
                    <a:pt x="2252" y="1446"/>
                  </a:lnTo>
                  <a:lnTo>
                    <a:pt x="2342" y="1378"/>
                  </a:lnTo>
                  <a:lnTo>
                    <a:pt x="2312" y="1338"/>
                  </a:lnTo>
                  <a:lnTo>
                    <a:pt x="2282" y="1300"/>
                  </a:lnTo>
                  <a:lnTo>
                    <a:pt x="2250" y="1261"/>
                  </a:lnTo>
                  <a:lnTo>
                    <a:pt x="2219" y="1223"/>
                  </a:lnTo>
                  <a:lnTo>
                    <a:pt x="2187" y="1185"/>
                  </a:lnTo>
                  <a:lnTo>
                    <a:pt x="2154" y="1148"/>
                  </a:lnTo>
                  <a:lnTo>
                    <a:pt x="2121" y="1111"/>
                  </a:lnTo>
                  <a:lnTo>
                    <a:pt x="2088" y="1075"/>
                  </a:lnTo>
                  <a:lnTo>
                    <a:pt x="2054" y="1038"/>
                  </a:lnTo>
                  <a:lnTo>
                    <a:pt x="2019" y="1003"/>
                  </a:lnTo>
                  <a:lnTo>
                    <a:pt x="1985" y="967"/>
                  </a:lnTo>
                  <a:lnTo>
                    <a:pt x="1949" y="933"/>
                  </a:lnTo>
                  <a:lnTo>
                    <a:pt x="1914" y="898"/>
                  </a:lnTo>
                  <a:lnTo>
                    <a:pt x="1878" y="864"/>
                  </a:lnTo>
                  <a:lnTo>
                    <a:pt x="1841" y="831"/>
                  </a:lnTo>
                  <a:lnTo>
                    <a:pt x="1805" y="797"/>
                  </a:lnTo>
                  <a:lnTo>
                    <a:pt x="1767" y="765"/>
                  </a:lnTo>
                  <a:lnTo>
                    <a:pt x="1730" y="733"/>
                  </a:lnTo>
                  <a:lnTo>
                    <a:pt x="1692" y="701"/>
                  </a:lnTo>
                  <a:lnTo>
                    <a:pt x="1653" y="670"/>
                  </a:lnTo>
                  <a:lnTo>
                    <a:pt x="1614" y="639"/>
                  </a:lnTo>
                  <a:lnTo>
                    <a:pt x="1575" y="609"/>
                  </a:lnTo>
                  <a:lnTo>
                    <a:pt x="1536" y="579"/>
                  </a:lnTo>
                  <a:lnTo>
                    <a:pt x="1496" y="549"/>
                  </a:lnTo>
                  <a:lnTo>
                    <a:pt x="1456" y="521"/>
                  </a:lnTo>
                  <a:lnTo>
                    <a:pt x="1415" y="492"/>
                  </a:lnTo>
                  <a:lnTo>
                    <a:pt x="1374" y="464"/>
                  </a:lnTo>
                  <a:lnTo>
                    <a:pt x="1333" y="437"/>
                  </a:lnTo>
                  <a:lnTo>
                    <a:pt x="1291" y="410"/>
                  </a:lnTo>
                  <a:lnTo>
                    <a:pt x="1249" y="384"/>
                  </a:lnTo>
                  <a:lnTo>
                    <a:pt x="1207" y="358"/>
                  </a:lnTo>
                  <a:lnTo>
                    <a:pt x="1165" y="333"/>
                  </a:lnTo>
                  <a:lnTo>
                    <a:pt x="1122" y="308"/>
                  </a:lnTo>
                  <a:lnTo>
                    <a:pt x="1079" y="283"/>
                  </a:lnTo>
                  <a:lnTo>
                    <a:pt x="1035" y="260"/>
                  </a:lnTo>
                  <a:lnTo>
                    <a:pt x="991" y="236"/>
                  </a:lnTo>
                  <a:lnTo>
                    <a:pt x="947" y="214"/>
                  </a:lnTo>
                  <a:lnTo>
                    <a:pt x="903" y="192"/>
                  </a:lnTo>
                  <a:lnTo>
                    <a:pt x="858" y="170"/>
                  </a:lnTo>
                  <a:lnTo>
                    <a:pt x="813" y="149"/>
                  </a:lnTo>
                  <a:lnTo>
                    <a:pt x="768" y="128"/>
                  </a:lnTo>
                  <a:lnTo>
                    <a:pt x="723" y="108"/>
                  </a:lnTo>
                  <a:lnTo>
                    <a:pt x="678" y="89"/>
                  </a:lnTo>
                  <a:lnTo>
                    <a:pt x="632" y="70"/>
                  </a:lnTo>
                  <a:lnTo>
                    <a:pt x="586" y="52"/>
                  </a:lnTo>
                  <a:lnTo>
                    <a:pt x="540" y="34"/>
                  </a:lnTo>
                  <a:lnTo>
                    <a:pt x="493" y="17"/>
                  </a:lnTo>
                  <a:lnTo>
                    <a:pt x="447" y="0"/>
                  </a:lnTo>
                  <a:lnTo>
                    <a:pt x="409" y="107"/>
                  </a:lnTo>
                  <a:lnTo>
                    <a:pt x="372" y="213"/>
                  </a:lnTo>
                  <a:lnTo>
                    <a:pt x="335" y="320"/>
                  </a:lnTo>
                  <a:lnTo>
                    <a:pt x="298" y="427"/>
                  </a:lnTo>
                  <a:lnTo>
                    <a:pt x="260" y="533"/>
                  </a:lnTo>
                  <a:lnTo>
                    <a:pt x="223" y="640"/>
                  </a:lnTo>
                  <a:lnTo>
                    <a:pt x="186" y="747"/>
                  </a:lnTo>
                  <a:lnTo>
                    <a:pt x="149" y="853"/>
                  </a:lnTo>
                  <a:lnTo>
                    <a:pt x="111" y="960"/>
                  </a:lnTo>
                  <a:lnTo>
                    <a:pt x="74" y="1066"/>
                  </a:lnTo>
                  <a:lnTo>
                    <a:pt x="37" y="1173"/>
                  </a:lnTo>
                  <a:lnTo>
                    <a:pt x="0" y="1280"/>
                  </a:lnTo>
                  <a:lnTo>
                    <a:pt x="31" y="1291"/>
                  </a:lnTo>
                  <a:lnTo>
                    <a:pt x="62" y="1302"/>
                  </a:lnTo>
                  <a:lnTo>
                    <a:pt x="93" y="1314"/>
                  </a:lnTo>
                  <a:lnTo>
                    <a:pt x="123" y="1326"/>
                  </a:lnTo>
                  <a:lnTo>
                    <a:pt x="154" y="1339"/>
                  </a:lnTo>
                  <a:lnTo>
                    <a:pt x="184" y="1352"/>
                  </a:lnTo>
                  <a:lnTo>
                    <a:pt x="214" y="1365"/>
                  </a:lnTo>
                  <a:lnTo>
                    <a:pt x="244" y="1379"/>
                  </a:lnTo>
                  <a:lnTo>
                    <a:pt x="274" y="1393"/>
                  </a:lnTo>
                  <a:lnTo>
                    <a:pt x="304" y="1407"/>
                  </a:lnTo>
                  <a:lnTo>
                    <a:pt x="334" y="1422"/>
                  </a:lnTo>
                  <a:lnTo>
                    <a:pt x="363" y="1437"/>
                  </a:lnTo>
                  <a:lnTo>
                    <a:pt x="392" y="1453"/>
                  </a:lnTo>
                  <a:lnTo>
                    <a:pt x="421" y="1468"/>
                  </a:lnTo>
                  <a:lnTo>
                    <a:pt x="450" y="1485"/>
                  </a:lnTo>
                  <a:lnTo>
                    <a:pt x="478" y="1501"/>
                  </a:lnTo>
                  <a:lnTo>
                    <a:pt x="507" y="1518"/>
                  </a:lnTo>
                  <a:lnTo>
                    <a:pt x="535" y="1535"/>
                  </a:lnTo>
                  <a:lnTo>
                    <a:pt x="563" y="1553"/>
                  </a:lnTo>
                  <a:lnTo>
                    <a:pt x="591" y="1571"/>
                  </a:lnTo>
                  <a:lnTo>
                    <a:pt x="618" y="1589"/>
                  </a:lnTo>
                  <a:lnTo>
                    <a:pt x="645" y="1608"/>
                  </a:lnTo>
                  <a:lnTo>
                    <a:pt x="672" y="1626"/>
                  </a:lnTo>
                  <a:lnTo>
                    <a:pt x="699" y="1646"/>
                  </a:lnTo>
                  <a:lnTo>
                    <a:pt x="726" y="1665"/>
                  </a:lnTo>
                  <a:lnTo>
                    <a:pt x="752" y="1685"/>
                  </a:lnTo>
                  <a:lnTo>
                    <a:pt x="778" y="1705"/>
                  </a:lnTo>
                  <a:lnTo>
                    <a:pt x="804" y="1726"/>
                  </a:lnTo>
                  <a:lnTo>
                    <a:pt x="830" y="1747"/>
                  </a:lnTo>
                  <a:lnTo>
                    <a:pt x="855" y="1768"/>
                  </a:lnTo>
                  <a:lnTo>
                    <a:pt x="880" y="1789"/>
                  </a:lnTo>
                  <a:lnTo>
                    <a:pt x="905" y="1811"/>
                  </a:lnTo>
                  <a:lnTo>
                    <a:pt x="930" y="1833"/>
                  </a:lnTo>
                  <a:lnTo>
                    <a:pt x="954" y="1856"/>
                  </a:lnTo>
                  <a:lnTo>
                    <a:pt x="978" y="1878"/>
                  </a:lnTo>
                  <a:lnTo>
                    <a:pt x="1002" y="1901"/>
                  </a:lnTo>
                  <a:lnTo>
                    <a:pt x="1025" y="1924"/>
                  </a:lnTo>
                  <a:lnTo>
                    <a:pt x="1048" y="1948"/>
                  </a:lnTo>
                  <a:lnTo>
                    <a:pt x="1071" y="1972"/>
                  </a:lnTo>
                  <a:lnTo>
                    <a:pt x="1094" y="1996"/>
                  </a:lnTo>
                  <a:lnTo>
                    <a:pt x="1116" y="2020"/>
                  </a:lnTo>
                  <a:lnTo>
                    <a:pt x="1138" y="2045"/>
                  </a:lnTo>
                  <a:lnTo>
                    <a:pt x="1160" y="2070"/>
                  </a:lnTo>
                  <a:lnTo>
                    <a:pt x="1181" y="2095"/>
                  </a:lnTo>
                  <a:lnTo>
                    <a:pt x="1202" y="2120"/>
                  </a:lnTo>
                  <a:lnTo>
                    <a:pt x="1223" y="2146"/>
                  </a:lnTo>
                  <a:lnTo>
                    <a:pt x="1244" y="2172"/>
                  </a:lnTo>
                  <a:lnTo>
                    <a:pt x="1264" y="2198"/>
                  </a:lnTo>
                </a:path>
              </a:pathLst>
            </a:custGeom>
            <a:solidFill>
              <a:srgbClr val="FFFF57"/>
            </a:solidFill>
            <a:ln w="25400">
              <a:solidFill>
                <a:srgbClr val="262626"/>
              </a:solidFill>
              <a:prstDash val="solid"/>
              <a:round/>
              <a:headEnd/>
              <a:tailEnd/>
            </a:ln>
          </xdr:spPr>
        </xdr:sp>
        <xdr:sp macro="" textlink="">
          <xdr:nvSpPr>
            <xdr:cNvPr id="332" name="Dial Panel #3">
              <a:extLst>
                <a:ext uri="{FF2B5EF4-FFF2-40B4-BE49-F238E27FC236}">
                  <a16:creationId xmlns:a16="http://schemas.microsoft.com/office/drawing/2014/main" id="{00000000-0008-0000-0900-00004C010000}"/>
                </a:ext>
              </a:extLst>
            </xdr:cNvPr>
            <xdr:cNvSpPr>
              <a:spLocks/>
            </xdr:cNvSpPr>
          </xdr:nvSpPr>
          <xdr:spPr bwMode="auto">
            <a:xfrm>
              <a:off x="1495146" y="1155645"/>
              <a:ext cx="1054728" cy="663196"/>
            </a:xfrm>
            <a:custGeom>
              <a:avLst/>
              <a:gdLst>
                <a:gd name="T0" fmla="*/ 2147483647 w 2344"/>
                <a:gd name="T1" fmla="*/ 2147483647 h 1470"/>
                <a:gd name="T2" fmla="*/ 2147483647 w 2344"/>
                <a:gd name="T3" fmla="*/ 2147483647 h 1470"/>
                <a:gd name="T4" fmla="*/ 2147483647 w 2344"/>
                <a:gd name="T5" fmla="*/ 2147483647 h 1470"/>
                <a:gd name="T6" fmla="*/ 2147483647 w 2344"/>
                <a:gd name="T7" fmla="*/ 2147483647 h 1470"/>
                <a:gd name="T8" fmla="*/ 2147483647 w 2344"/>
                <a:gd name="T9" fmla="*/ 2147483647 h 1470"/>
                <a:gd name="T10" fmla="*/ 2147483647 w 2344"/>
                <a:gd name="T11" fmla="*/ 2147483647 h 1470"/>
                <a:gd name="T12" fmla="*/ 2147483647 w 2344"/>
                <a:gd name="T13" fmla="*/ 2147483647 h 1470"/>
                <a:gd name="T14" fmla="*/ 2147483647 w 2344"/>
                <a:gd name="T15" fmla="*/ 2147483647 h 1470"/>
                <a:gd name="T16" fmla="*/ 2147483647 w 2344"/>
                <a:gd name="T17" fmla="*/ 2147483647 h 1470"/>
                <a:gd name="T18" fmla="*/ 2147483647 w 2344"/>
                <a:gd name="T19" fmla="*/ 2147483647 h 1470"/>
                <a:gd name="T20" fmla="*/ 2147483647 w 2344"/>
                <a:gd name="T21" fmla="*/ 2147483647 h 1470"/>
                <a:gd name="T22" fmla="*/ 2147483647 w 2344"/>
                <a:gd name="T23" fmla="*/ 2147483647 h 1470"/>
                <a:gd name="T24" fmla="*/ 2147483647 w 2344"/>
                <a:gd name="T25" fmla="*/ 2147483647 h 1470"/>
                <a:gd name="T26" fmla="*/ 2147483647 w 2344"/>
                <a:gd name="T27" fmla="*/ 2147483647 h 1470"/>
                <a:gd name="T28" fmla="*/ 2147483647 w 2344"/>
                <a:gd name="T29" fmla="*/ 2147483647 h 1470"/>
                <a:gd name="T30" fmla="*/ 2147483647 w 2344"/>
                <a:gd name="T31" fmla="*/ 2147483647 h 1470"/>
                <a:gd name="T32" fmla="*/ 2147483647 w 2344"/>
                <a:gd name="T33" fmla="*/ 2147483647 h 1470"/>
                <a:gd name="T34" fmla="*/ 2147483647 w 2344"/>
                <a:gd name="T35" fmla="*/ 0 h 1470"/>
                <a:gd name="T36" fmla="*/ 2147483647 w 2344"/>
                <a:gd name="T37" fmla="*/ 0 h 1470"/>
                <a:gd name="T38" fmla="*/ 2147483647 w 2344"/>
                <a:gd name="T39" fmla="*/ 2147483647 h 1470"/>
                <a:gd name="T40" fmla="*/ 2147483647 w 2344"/>
                <a:gd name="T41" fmla="*/ 2147483647 h 1470"/>
                <a:gd name="T42" fmla="*/ 2147483647 w 2344"/>
                <a:gd name="T43" fmla="*/ 2147483647 h 1470"/>
                <a:gd name="T44" fmla="*/ 2147483647 w 2344"/>
                <a:gd name="T45" fmla="*/ 2147483647 h 1470"/>
                <a:gd name="T46" fmla="*/ 2147483647 w 2344"/>
                <a:gd name="T47" fmla="*/ 2147483647 h 1470"/>
                <a:gd name="T48" fmla="*/ 2147483647 w 2344"/>
                <a:gd name="T49" fmla="*/ 2147483647 h 1470"/>
                <a:gd name="T50" fmla="*/ 2147483647 w 2344"/>
                <a:gd name="T51" fmla="*/ 2147483647 h 1470"/>
                <a:gd name="T52" fmla="*/ 2147483647 w 2344"/>
                <a:gd name="T53" fmla="*/ 2147483647 h 1470"/>
                <a:gd name="T54" fmla="*/ 2147483647 w 2344"/>
                <a:gd name="T55" fmla="*/ 2147483647 h 1470"/>
                <a:gd name="T56" fmla="*/ 2147483647 w 2344"/>
                <a:gd name="T57" fmla="*/ 2147483647 h 1470"/>
                <a:gd name="T58" fmla="*/ 2147483647 w 2344"/>
                <a:gd name="T59" fmla="*/ 2147483647 h 1470"/>
                <a:gd name="T60" fmla="*/ 2147483647 w 2344"/>
                <a:gd name="T61" fmla="*/ 2147483647 h 1470"/>
                <a:gd name="T62" fmla="*/ 2147483647 w 2344"/>
                <a:gd name="T63" fmla="*/ 2147483647 h 1470"/>
                <a:gd name="T64" fmla="*/ 2147483647 w 2344"/>
                <a:gd name="T65" fmla="*/ 2147483647 h 1470"/>
                <a:gd name="T66" fmla="*/ 2147483647 w 2344"/>
                <a:gd name="T67" fmla="*/ 2147483647 h 1470"/>
                <a:gd name="T68" fmla="*/ 2147483647 w 2344"/>
                <a:gd name="T69" fmla="*/ 2147483647 h 1470"/>
                <a:gd name="T70" fmla="*/ 2147483647 w 2344"/>
                <a:gd name="T71" fmla="*/ 2147483647 h 1470"/>
                <a:gd name="T72" fmla="*/ 2147483647 w 2344"/>
                <a:gd name="T73" fmla="*/ 2147483647 h 1470"/>
                <a:gd name="T74" fmla="*/ 2147483647 w 2344"/>
                <a:gd name="T75" fmla="*/ 2147483647 h 1470"/>
                <a:gd name="T76" fmla="*/ 2147483647 w 2344"/>
                <a:gd name="T77" fmla="*/ 2147483647 h 1470"/>
                <a:gd name="T78" fmla="*/ 2147483647 w 2344"/>
                <a:gd name="T79" fmla="*/ 2147483647 h 1470"/>
                <a:gd name="T80" fmla="*/ 2147483647 w 2344"/>
                <a:gd name="T81" fmla="*/ 2147483647 h 1470"/>
                <a:gd name="T82" fmla="*/ 2147483647 w 2344"/>
                <a:gd name="T83" fmla="*/ 2147483647 h 1470"/>
                <a:gd name="T84" fmla="*/ 2147483647 w 2344"/>
                <a:gd name="T85" fmla="*/ 2147483647 h 1470"/>
                <a:gd name="T86" fmla="*/ 2147483647 w 2344"/>
                <a:gd name="T87" fmla="*/ 2147483647 h 1470"/>
                <a:gd name="T88" fmla="*/ 2147483647 w 2344"/>
                <a:gd name="T89" fmla="*/ 2147483647 h 1470"/>
                <a:gd name="T90" fmla="*/ 2147483647 w 2344"/>
                <a:gd name="T91" fmla="*/ 2147483647 h 1470"/>
                <a:gd name="T92" fmla="*/ 2147483647 w 2344"/>
                <a:gd name="T93" fmla="*/ 2147483647 h 1470"/>
                <a:gd name="T94" fmla="*/ 2147483647 w 2344"/>
                <a:gd name="T95" fmla="*/ 2147483647 h 1470"/>
                <a:gd name="T96" fmla="*/ 2147483647 w 2344"/>
                <a:gd name="T97" fmla="*/ 2147483647 h 1470"/>
                <a:gd name="T98" fmla="*/ 2147483647 w 2344"/>
                <a:gd name="T99" fmla="*/ 2147483647 h 1470"/>
                <a:gd name="T100" fmla="*/ 2147483647 w 2344"/>
                <a:gd name="T101" fmla="*/ 2147483647 h 1470"/>
                <a:gd name="T102" fmla="*/ 2147483647 w 2344"/>
                <a:gd name="T103" fmla="*/ 2147483647 h 1470"/>
                <a:gd name="T104" fmla="*/ 2147483647 w 2344"/>
                <a:gd name="T105" fmla="*/ 2147483647 h 1470"/>
                <a:gd name="T106" fmla="*/ 2147483647 w 2344"/>
                <a:gd name="T107" fmla="*/ 2147483647 h 1470"/>
                <a:gd name="T108" fmla="*/ 2147483647 w 2344"/>
                <a:gd name="T109" fmla="*/ 2147483647 h 1470"/>
                <a:gd name="T110" fmla="*/ 2147483647 w 2344"/>
                <a:gd name="T111" fmla="*/ 2147483647 h 1470"/>
                <a:gd name="T112" fmla="*/ 2147483647 w 2344"/>
                <a:gd name="T113" fmla="*/ 2147483647 h 1470"/>
                <a:gd name="T114" fmla="*/ 2147483647 w 2344"/>
                <a:gd name="T115" fmla="*/ 2147483647 h 1470"/>
                <a:gd name="T116" fmla="*/ 2147483647 w 2344"/>
                <a:gd name="T117" fmla="*/ 2147483647 h 1470"/>
                <a:gd name="T118" fmla="*/ 2147483647 w 2344"/>
                <a:gd name="T119" fmla="*/ 2147483647 h 1470"/>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w 2344"/>
                <a:gd name="T181" fmla="*/ 0 h 1470"/>
                <a:gd name="T182" fmla="*/ 2344 w 2344"/>
                <a:gd name="T183" fmla="*/ 1470 h 1470"/>
              </a:gdLst>
              <a:ahLst/>
              <a:cxnLst>
                <a:cxn ang="T120">
                  <a:pos x="T0" y="T1"/>
                </a:cxn>
                <a:cxn ang="T121">
                  <a:pos x="T2" y="T3"/>
                </a:cxn>
                <a:cxn ang="T122">
                  <a:pos x="T4" y="T5"/>
                </a:cxn>
                <a:cxn ang="T123">
                  <a:pos x="T6" y="T7"/>
                </a:cxn>
                <a:cxn ang="T124">
                  <a:pos x="T8" y="T9"/>
                </a:cxn>
                <a:cxn ang="T125">
                  <a:pos x="T10" y="T11"/>
                </a:cxn>
                <a:cxn ang="T126">
                  <a:pos x="T12" y="T13"/>
                </a:cxn>
                <a:cxn ang="T127">
                  <a:pos x="T14" y="T15"/>
                </a:cxn>
                <a:cxn ang="T128">
                  <a:pos x="T16" y="T17"/>
                </a:cxn>
                <a:cxn ang="T129">
                  <a:pos x="T18" y="T19"/>
                </a:cxn>
                <a:cxn ang="T130">
                  <a:pos x="T20" y="T21"/>
                </a:cxn>
                <a:cxn ang="T131">
                  <a:pos x="T22" y="T23"/>
                </a:cxn>
                <a:cxn ang="T132">
                  <a:pos x="T24" y="T25"/>
                </a:cxn>
                <a:cxn ang="T133">
                  <a:pos x="T26" y="T27"/>
                </a:cxn>
                <a:cxn ang="T134">
                  <a:pos x="T28" y="T29"/>
                </a:cxn>
                <a:cxn ang="T135">
                  <a:pos x="T30" y="T31"/>
                </a:cxn>
                <a:cxn ang="T136">
                  <a:pos x="T32" y="T33"/>
                </a:cxn>
                <a:cxn ang="T137">
                  <a:pos x="T34" y="T35"/>
                </a:cxn>
                <a:cxn ang="T138">
                  <a:pos x="T36" y="T37"/>
                </a:cxn>
                <a:cxn ang="T139">
                  <a:pos x="T38" y="T39"/>
                </a:cxn>
                <a:cxn ang="T140">
                  <a:pos x="T40" y="T41"/>
                </a:cxn>
                <a:cxn ang="T141">
                  <a:pos x="T42" y="T43"/>
                </a:cxn>
                <a:cxn ang="T142">
                  <a:pos x="T44" y="T45"/>
                </a:cxn>
                <a:cxn ang="T143">
                  <a:pos x="T46" y="T47"/>
                </a:cxn>
                <a:cxn ang="T144">
                  <a:pos x="T48" y="T49"/>
                </a:cxn>
                <a:cxn ang="T145">
                  <a:pos x="T50" y="T51"/>
                </a:cxn>
                <a:cxn ang="T146">
                  <a:pos x="T52" y="T53"/>
                </a:cxn>
                <a:cxn ang="T147">
                  <a:pos x="T54" y="T55"/>
                </a:cxn>
                <a:cxn ang="T148">
                  <a:pos x="T56" y="T57"/>
                </a:cxn>
                <a:cxn ang="T149">
                  <a:pos x="T58" y="T59"/>
                </a:cxn>
                <a:cxn ang="T150">
                  <a:pos x="T60" y="T61"/>
                </a:cxn>
                <a:cxn ang="T151">
                  <a:pos x="T62" y="T63"/>
                </a:cxn>
                <a:cxn ang="T152">
                  <a:pos x="T64" y="T65"/>
                </a:cxn>
                <a:cxn ang="T153">
                  <a:pos x="T66" y="T67"/>
                </a:cxn>
                <a:cxn ang="T154">
                  <a:pos x="T68" y="T69"/>
                </a:cxn>
                <a:cxn ang="T155">
                  <a:pos x="T70" y="T71"/>
                </a:cxn>
                <a:cxn ang="T156">
                  <a:pos x="T72" y="T73"/>
                </a:cxn>
                <a:cxn ang="T157">
                  <a:pos x="T74" y="T75"/>
                </a:cxn>
                <a:cxn ang="T158">
                  <a:pos x="T76" y="T77"/>
                </a:cxn>
                <a:cxn ang="T159">
                  <a:pos x="T78" y="T79"/>
                </a:cxn>
                <a:cxn ang="T160">
                  <a:pos x="T80" y="T81"/>
                </a:cxn>
                <a:cxn ang="T161">
                  <a:pos x="T82" y="T83"/>
                </a:cxn>
                <a:cxn ang="T162">
                  <a:pos x="T84" y="T85"/>
                </a:cxn>
                <a:cxn ang="T163">
                  <a:pos x="T86" y="T87"/>
                </a:cxn>
                <a:cxn ang="T164">
                  <a:pos x="T88" y="T89"/>
                </a:cxn>
                <a:cxn ang="T165">
                  <a:pos x="T90" y="T91"/>
                </a:cxn>
                <a:cxn ang="T166">
                  <a:pos x="T92" y="T93"/>
                </a:cxn>
                <a:cxn ang="T167">
                  <a:pos x="T94" y="T95"/>
                </a:cxn>
                <a:cxn ang="T168">
                  <a:pos x="T96" y="T97"/>
                </a:cxn>
                <a:cxn ang="T169">
                  <a:pos x="T98" y="T99"/>
                </a:cxn>
                <a:cxn ang="T170">
                  <a:pos x="T100" y="T101"/>
                </a:cxn>
                <a:cxn ang="T171">
                  <a:pos x="T102" y="T103"/>
                </a:cxn>
                <a:cxn ang="T172">
                  <a:pos x="T104" y="T105"/>
                </a:cxn>
                <a:cxn ang="T173">
                  <a:pos x="T106" y="T107"/>
                </a:cxn>
                <a:cxn ang="T174">
                  <a:pos x="T108" y="T109"/>
                </a:cxn>
                <a:cxn ang="T175">
                  <a:pos x="T110" y="T111"/>
                </a:cxn>
                <a:cxn ang="T176">
                  <a:pos x="T112" y="T113"/>
                </a:cxn>
                <a:cxn ang="T177">
                  <a:pos x="T114" y="T115"/>
                </a:cxn>
                <a:cxn ang="T178">
                  <a:pos x="T116" y="T117"/>
                </a:cxn>
                <a:cxn ang="T179">
                  <a:pos x="T118" y="T119"/>
                </a:cxn>
              </a:cxnLst>
              <a:rect l="T180" t="T181" r="T182" b="T183"/>
              <a:pathLst>
                <a:path w="2344" h="1470">
                  <a:moveTo>
                    <a:pt x="1953" y="1470"/>
                  </a:moveTo>
                  <a:lnTo>
                    <a:pt x="1986" y="1362"/>
                  </a:lnTo>
                  <a:lnTo>
                    <a:pt x="2018" y="1254"/>
                  </a:lnTo>
                  <a:lnTo>
                    <a:pt x="2051" y="1146"/>
                  </a:lnTo>
                  <a:lnTo>
                    <a:pt x="2083" y="1038"/>
                  </a:lnTo>
                  <a:lnTo>
                    <a:pt x="2116" y="929"/>
                  </a:lnTo>
                  <a:lnTo>
                    <a:pt x="2149" y="821"/>
                  </a:lnTo>
                  <a:lnTo>
                    <a:pt x="2181" y="713"/>
                  </a:lnTo>
                  <a:lnTo>
                    <a:pt x="2214" y="605"/>
                  </a:lnTo>
                  <a:lnTo>
                    <a:pt x="2246" y="497"/>
                  </a:lnTo>
                  <a:lnTo>
                    <a:pt x="2279" y="389"/>
                  </a:lnTo>
                  <a:lnTo>
                    <a:pt x="2311" y="281"/>
                  </a:lnTo>
                  <a:lnTo>
                    <a:pt x="2344" y="172"/>
                  </a:lnTo>
                  <a:lnTo>
                    <a:pt x="2296" y="158"/>
                  </a:lnTo>
                  <a:lnTo>
                    <a:pt x="2249" y="145"/>
                  </a:lnTo>
                  <a:lnTo>
                    <a:pt x="2201" y="132"/>
                  </a:lnTo>
                  <a:lnTo>
                    <a:pt x="2153" y="120"/>
                  </a:lnTo>
                  <a:lnTo>
                    <a:pt x="2105" y="108"/>
                  </a:lnTo>
                  <a:lnTo>
                    <a:pt x="2057" y="97"/>
                  </a:lnTo>
                  <a:lnTo>
                    <a:pt x="2008" y="87"/>
                  </a:lnTo>
                  <a:lnTo>
                    <a:pt x="1960" y="77"/>
                  </a:lnTo>
                  <a:lnTo>
                    <a:pt x="1911" y="68"/>
                  </a:lnTo>
                  <a:lnTo>
                    <a:pt x="1862" y="59"/>
                  </a:lnTo>
                  <a:lnTo>
                    <a:pt x="1813" y="51"/>
                  </a:lnTo>
                  <a:lnTo>
                    <a:pt x="1764" y="43"/>
                  </a:lnTo>
                  <a:lnTo>
                    <a:pt x="1715" y="36"/>
                  </a:lnTo>
                  <a:lnTo>
                    <a:pt x="1666" y="30"/>
                  </a:lnTo>
                  <a:lnTo>
                    <a:pt x="1617" y="24"/>
                  </a:lnTo>
                  <a:lnTo>
                    <a:pt x="1568" y="19"/>
                  </a:lnTo>
                  <a:lnTo>
                    <a:pt x="1518" y="15"/>
                  </a:lnTo>
                  <a:lnTo>
                    <a:pt x="1469" y="11"/>
                  </a:lnTo>
                  <a:lnTo>
                    <a:pt x="1420" y="7"/>
                  </a:lnTo>
                  <a:lnTo>
                    <a:pt x="1370" y="5"/>
                  </a:lnTo>
                  <a:lnTo>
                    <a:pt x="1321" y="3"/>
                  </a:lnTo>
                  <a:lnTo>
                    <a:pt x="1271" y="1"/>
                  </a:lnTo>
                  <a:lnTo>
                    <a:pt x="1222" y="0"/>
                  </a:lnTo>
                  <a:lnTo>
                    <a:pt x="1172" y="0"/>
                  </a:lnTo>
                  <a:lnTo>
                    <a:pt x="1123" y="0"/>
                  </a:lnTo>
                  <a:lnTo>
                    <a:pt x="1073" y="1"/>
                  </a:lnTo>
                  <a:lnTo>
                    <a:pt x="1024" y="3"/>
                  </a:lnTo>
                  <a:lnTo>
                    <a:pt x="974" y="5"/>
                  </a:lnTo>
                  <a:lnTo>
                    <a:pt x="925" y="7"/>
                  </a:lnTo>
                  <a:lnTo>
                    <a:pt x="875" y="11"/>
                  </a:lnTo>
                  <a:lnTo>
                    <a:pt x="826" y="15"/>
                  </a:lnTo>
                  <a:lnTo>
                    <a:pt x="777" y="19"/>
                  </a:lnTo>
                  <a:lnTo>
                    <a:pt x="727" y="24"/>
                  </a:lnTo>
                  <a:lnTo>
                    <a:pt x="678" y="30"/>
                  </a:lnTo>
                  <a:lnTo>
                    <a:pt x="629" y="36"/>
                  </a:lnTo>
                  <a:lnTo>
                    <a:pt x="580" y="43"/>
                  </a:lnTo>
                  <a:lnTo>
                    <a:pt x="531" y="51"/>
                  </a:lnTo>
                  <a:lnTo>
                    <a:pt x="482" y="59"/>
                  </a:lnTo>
                  <a:lnTo>
                    <a:pt x="433" y="68"/>
                  </a:lnTo>
                  <a:lnTo>
                    <a:pt x="385" y="77"/>
                  </a:lnTo>
                  <a:lnTo>
                    <a:pt x="336" y="87"/>
                  </a:lnTo>
                  <a:lnTo>
                    <a:pt x="288" y="97"/>
                  </a:lnTo>
                  <a:lnTo>
                    <a:pt x="239" y="108"/>
                  </a:lnTo>
                  <a:lnTo>
                    <a:pt x="191" y="120"/>
                  </a:lnTo>
                  <a:lnTo>
                    <a:pt x="143" y="132"/>
                  </a:lnTo>
                  <a:lnTo>
                    <a:pt x="96" y="145"/>
                  </a:lnTo>
                  <a:lnTo>
                    <a:pt x="48" y="158"/>
                  </a:lnTo>
                  <a:lnTo>
                    <a:pt x="0" y="172"/>
                  </a:lnTo>
                  <a:lnTo>
                    <a:pt x="33" y="281"/>
                  </a:lnTo>
                  <a:lnTo>
                    <a:pt x="66" y="389"/>
                  </a:lnTo>
                  <a:lnTo>
                    <a:pt x="98" y="497"/>
                  </a:lnTo>
                  <a:lnTo>
                    <a:pt x="131" y="605"/>
                  </a:lnTo>
                  <a:lnTo>
                    <a:pt x="163" y="713"/>
                  </a:lnTo>
                  <a:lnTo>
                    <a:pt x="196" y="821"/>
                  </a:lnTo>
                  <a:lnTo>
                    <a:pt x="228" y="929"/>
                  </a:lnTo>
                  <a:lnTo>
                    <a:pt x="261" y="1038"/>
                  </a:lnTo>
                  <a:lnTo>
                    <a:pt x="293" y="1146"/>
                  </a:lnTo>
                  <a:lnTo>
                    <a:pt x="326" y="1254"/>
                  </a:lnTo>
                  <a:lnTo>
                    <a:pt x="358" y="1362"/>
                  </a:lnTo>
                  <a:lnTo>
                    <a:pt x="391" y="1470"/>
                  </a:lnTo>
                  <a:lnTo>
                    <a:pt x="423" y="1461"/>
                  </a:lnTo>
                  <a:lnTo>
                    <a:pt x="454" y="1452"/>
                  </a:lnTo>
                  <a:lnTo>
                    <a:pt x="486" y="1443"/>
                  </a:lnTo>
                  <a:lnTo>
                    <a:pt x="518" y="1435"/>
                  </a:lnTo>
                  <a:lnTo>
                    <a:pt x="550" y="1427"/>
                  </a:lnTo>
                  <a:lnTo>
                    <a:pt x="583" y="1420"/>
                  </a:lnTo>
                  <a:lnTo>
                    <a:pt x="615" y="1413"/>
                  </a:lnTo>
                  <a:lnTo>
                    <a:pt x="647" y="1406"/>
                  </a:lnTo>
                  <a:lnTo>
                    <a:pt x="680" y="1400"/>
                  </a:lnTo>
                  <a:lnTo>
                    <a:pt x="712" y="1394"/>
                  </a:lnTo>
                  <a:lnTo>
                    <a:pt x="745" y="1389"/>
                  </a:lnTo>
                  <a:lnTo>
                    <a:pt x="777" y="1384"/>
                  </a:lnTo>
                  <a:lnTo>
                    <a:pt x="810" y="1379"/>
                  </a:lnTo>
                  <a:lnTo>
                    <a:pt x="843" y="1375"/>
                  </a:lnTo>
                  <a:lnTo>
                    <a:pt x="876" y="1371"/>
                  </a:lnTo>
                  <a:lnTo>
                    <a:pt x="909" y="1368"/>
                  </a:lnTo>
                  <a:lnTo>
                    <a:pt x="941" y="1365"/>
                  </a:lnTo>
                  <a:lnTo>
                    <a:pt x="974" y="1362"/>
                  </a:lnTo>
                  <a:lnTo>
                    <a:pt x="1007" y="1360"/>
                  </a:lnTo>
                  <a:lnTo>
                    <a:pt x="1040" y="1358"/>
                  </a:lnTo>
                  <a:lnTo>
                    <a:pt x="1073" y="1357"/>
                  </a:lnTo>
                  <a:lnTo>
                    <a:pt x="1106" y="1356"/>
                  </a:lnTo>
                  <a:lnTo>
                    <a:pt x="1139" y="1355"/>
                  </a:lnTo>
                  <a:lnTo>
                    <a:pt x="1172" y="1355"/>
                  </a:lnTo>
                  <a:lnTo>
                    <a:pt x="1205" y="1355"/>
                  </a:lnTo>
                  <a:lnTo>
                    <a:pt x="1238" y="1356"/>
                  </a:lnTo>
                  <a:lnTo>
                    <a:pt x="1271" y="1357"/>
                  </a:lnTo>
                  <a:lnTo>
                    <a:pt x="1304" y="1358"/>
                  </a:lnTo>
                  <a:lnTo>
                    <a:pt x="1337" y="1360"/>
                  </a:lnTo>
                  <a:lnTo>
                    <a:pt x="1370" y="1362"/>
                  </a:lnTo>
                  <a:lnTo>
                    <a:pt x="1403" y="1365"/>
                  </a:lnTo>
                  <a:lnTo>
                    <a:pt x="1436" y="1368"/>
                  </a:lnTo>
                  <a:lnTo>
                    <a:pt x="1469" y="1371"/>
                  </a:lnTo>
                  <a:lnTo>
                    <a:pt x="1501" y="1375"/>
                  </a:lnTo>
                  <a:lnTo>
                    <a:pt x="1534" y="1379"/>
                  </a:lnTo>
                  <a:lnTo>
                    <a:pt x="1567" y="1384"/>
                  </a:lnTo>
                  <a:lnTo>
                    <a:pt x="1600" y="1389"/>
                  </a:lnTo>
                  <a:lnTo>
                    <a:pt x="1632" y="1394"/>
                  </a:lnTo>
                  <a:lnTo>
                    <a:pt x="1665" y="1400"/>
                  </a:lnTo>
                  <a:lnTo>
                    <a:pt x="1697" y="1406"/>
                  </a:lnTo>
                  <a:lnTo>
                    <a:pt x="1730" y="1413"/>
                  </a:lnTo>
                  <a:lnTo>
                    <a:pt x="1762" y="1420"/>
                  </a:lnTo>
                  <a:lnTo>
                    <a:pt x="1794" y="1427"/>
                  </a:lnTo>
                  <a:lnTo>
                    <a:pt x="1826" y="1435"/>
                  </a:lnTo>
                  <a:lnTo>
                    <a:pt x="1858" y="1443"/>
                  </a:lnTo>
                  <a:lnTo>
                    <a:pt x="1890" y="1452"/>
                  </a:lnTo>
                  <a:lnTo>
                    <a:pt x="1922" y="1461"/>
                  </a:lnTo>
                  <a:lnTo>
                    <a:pt x="1953" y="1470"/>
                  </a:lnTo>
                </a:path>
              </a:pathLst>
            </a:custGeom>
            <a:solidFill>
              <a:srgbClr val="FAC090"/>
            </a:solidFill>
            <a:ln w="25400">
              <a:solidFill>
                <a:srgbClr val="262626"/>
              </a:solidFill>
              <a:prstDash val="solid"/>
              <a:round/>
              <a:headEnd/>
              <a:tailEnd/>
            </a:ln>
          </xdr:spPr>
        </xdr:sp>
        <xdr:sp macro="" textlink="">
          <xdr:nvSpPr>
            <xdr:cNvPr id="336" name="Dial Panel #2">
              <a:extLst>
                <a:ext uri="{FF2B5EF4-FFF2-40B4-BE49-F238E27FC236}">
                  <a16:creationId xmlns:a16="http://schemas.microsoft.com/office/drawing/2014/main" id="{00000000-0008-0000-0900-000050010000}"/>
                </a:ext>
              </a:extLst>
            </xdr:cNvPr>
            <xdr:cNvSpPr>
              <a:spLocks/>
            </xdr:cNvSpPr>
          </xdr:nvSpPr>
          <xdr:spPr bwMode="auto">
            <a:xfrm>
              <a:off x="565940" y="1258057"/>
              <a:ext cx="1054698" cy="991636"/>
            </a:xfrm>
            <a:custGeom>
              <a:avLst/>
              <a:gdLst>
                <a:gd name="T0" fmla="*/ 2147483647 w 2343"/>
                <a:gd name="T1" fmla="*/ 2147483647 h 2198"/>
                <a:gd name="T2" fmla="*/ 2147483647 w 2343"/>
                <a:gd name="T3" fmla="*/ 2147483647 h 2198"/>
                <a:gd name="T4" fmla="*/ 2147483647 w 2343"/>
                <a:gd name="T5" fmla="*/ 2147483647 h 2198"/>
                <a:gd name="T6" fmla="*/ 2147483647 w 2343"/>
                <a:gd name="T7" fmla="*/ 2147483647 h 2198"/>
                <a:gd name="T8" fmla="*/ 2147483647 w 2343"/>
                <a:gd name="T9" fmla="*/ 2147483647 h 2198"/>
                <a:gd name="T10" fmla="*/ 2147483647 w 2343"/>
                <a:gd name="T11" fmla="*/ 2147483647 h 2198"/>
                <a:gd name="T12" fmla="*/ 2147483647 w 2343"/>
                <a:gd name="T13" fmla="*/ 2147483647 h 2198"/>
                <a:gd name="T14" fmla="*/ 2147483647 w 2343"/>
                <a:gd name="T15" fmla="*/ 2147483647 h 2198"/>
                <a:gd name="T16" fmla="*/ 2147483647 w 2343"/>
                <a:gd name="T17" fmla="*/ 2147483647 h 2198"/>
                <a:gd name="T18" fmla="*/ 2147483647 w 2343"/>
                <a:gd name="T19" fmla="*/ 2147483647 h 2198"/>
                <a:gd name="T20" fmla="*/ 2147483647 w 2343"/>
                <a:gd name="T21" fmla="*/ 2147483647 h 2198"/>
                <a:gd name="T22" fmla="*/ 2147483647 w 2343"/>
                <a:gd name="T23" fmla="*/ 2147483647 h 2198"/>
                <a:gd name="T24" fmla="*/ 2147483647 w 2343"/>
                <a:gd name="T25" fmla="*/ 2147483647 h 2198"/>
                <a:gd name="T26" fmla="*/ 2147483647 w 2343"/>
                <a:gd name="T27" fmla="*/ 2147483647 h 2198"/>
                <a:gd name="T28" fmla="*/ 2147483647 w 2343"/>
                <a:gd name="T29" fmla="*/ 2147483647 h 2198"/>
                <a:gd name="T30" fmla="*/ 2147483647 w 2343"/>
                <a:gd name="T31" fmla="*/ 2147483647 h 2198"/>
                <a:gd name="T32" fmla="*/ 2147483647 w 2343"/>
                <a:gd name="T33" fmla="*/ 2147483647 h 2198"/>
                <a:gd name="T34" fmla="*/ 2147483647 w 2343"/>
                <a:gd name="T35" fmla="*/ 2147483647 h 2198"/>
                <a:gd name="T36" fmla="*/ 2147483647 w 2343"/>
                <a:gd name="T37" fmla="*/ 2147483647 h 2198"/>
                <a:gd name="T38" fmla="*/ 2147483647 w 2343"/>
                <a:gd name="T39" fmla="*/ 2147483647 h 2198"/>
                <a:gd name="T40" fmla="*/ 2147483647 w 2343"/>
                <a:gd name="T41" fmla="*/ 2147483647 h 2198"/>
                <a:gd name="T42" fmla="*/ 2147483647 w 2343"/>
                <a:gd name="T43" fmla="*/ 2147483647 h 2198"/>
                <a:gd name="T44" fmla="*/ 2147483647 w 2343"/>
                <a:gd name="T45" fmla="*/ 2147483647 h 2198"/>
                <a:gd name="T46" fmla="*/ 2147483647 w 2343"/>
                <a:gd name="T47" fmla="*/ 2147483647 h 2198"/>
                <a:gd name="T48" fmla="*/ 2147483647 w 2343"/>
                <a:gd name="T49" fmla="*/ 2147483647 h 2198"/>
                <a:gd name="T50" fmla="*/ 2147483647 w 2343"/>
                <a:gd name="T51" fmla="*/ 2147483647 h 2198"/>
                <a:gd name="T52" fmla="*/ 2147483647 w 2343"/>
                <a:gd name="T53" fmla="*/ 2147483647 h 2198"/>
                <a:gd name="T54" fmla="*/ 2147483647 w 2343"/>
                <a:gd name="T55" fmla="*/ 2147483647 h 2198"/>
                <a:gd name="T56" fmla="*/ 2147483647 w 2343"/>
                <a:gd name="T57" fmla="*/ 2147483647 h 2198"/>
                <a:gd name="T58" fmla="*/ 2147483647 w 2343"/>
                <a:gd name="T59" fmla="*/ 2147483647 h 2198"/>
                <a:gd name="T60" fmla="*/ 2147483647 w 2343"/>
                <a:gd name="T61" fmla="*/ 2147483647 h 2198"/>
                <a:gd name="T62" fmla="*/ 2147483647 w 2343"/>
                <a:gd name="T63" fmla="*/ 2147483647 h 2198"/>
                <a:gd name="T64" fmla="*/ 2147483647 w 2343"/>
                <a:gd name="T65" fmla="*/ 2147483647 h 2198"/>
                <a:gd name="T66" fmla="*/ 2147483647 w 2343"/>
                <a:gd name="T67" fmla="*/ 2147483647 h 2198"/>
                <a:gd name="T68" fmla="*/ 2147483647 w 2343"/>
                <a:gd name="T69" fmla="*/ 2147483647 h 2198"/>
                <a:gd name="T70" fmla="*/ 2147483647 w 2343"/>
                <a:gd name="T71" fmla="*/ 2147483647 h 2198"/>
                <a:gd name="T72" fmla="*/ 2147483647 w 2343"/>
                <a:gd name="T73" fmla="*/ 2147483647 h 2198"/>
                <a:gd name="T74" fmla="*/ 2147483647 w 2343"/>
                <a:gd name="T75" fmla="*/ 2147483647 h 2198"/>
                <a:gd name="T76" fmla="*/ 2147483647 w 2343"/>
                <a:gd name="T77" fmla="*/ 2147483647 h 2198"/>
                <a:gd name="T78" fmla="*/ 2147483647 w 2343"/>
                <a:gd name="T79" fmla="*/ 2147483647 h 2198"/>
                <a:gd name="T80" fmla="*/ 2147483647 w 2343"/>
                <a:gd name="T81" fmla="*/ 2147483647 h 2198"/>
                <a:gd name="T82" fmla="*/ 2147483647 w 2343"/>
                <a:gd name="T83" fmla="*/ 2147483647 h 2198"/>
                <a:gd name="T84" fmla="*/ 2147483647 w 2343"/>
                <a:gd name="T85" fmla="*/ 2147483647 h 2198"/>
                <a:gd name="T86" fmla="*/ 2147483647 w 2343"/>
                <a:gd name="T87" fmla="*/ 2147483647 h 2198"/>
                <a:gd name="T88" fmla="*/ 2147483647 w 2343"/>
                <a:gd name="T89" fmla="*/ 2147483647 h 2198"/>
                <a:gd name="T90" fmla="*/ 2147483647 w 2343"/>
                <a:gd name="T91" fmla="*/ 2147483647 h 2198"/>
                <a:gd name="T92" fmla="*/ 2147483647 w 2343"/>
                <a:gd name="T93" fmla="*/ 2147483647 h 2198"/>
                <a:gd name="T94" fmla="*/ 2147483647 w 2343"/>
                <a:gd name="T95" fmla="*/ 2147483647 h 2198"/>
                <a:gd name="T96" fmla="*/ 2147483647 w 2343"/>
                <a:gd name="T97" fmla="*/ 2147483647 h 2198"/>
                <a:gd name="T98" fmla="*/ 2147483647 w 2343"/>
                <a:gd name="T99" fmla="*/ 2147483647 h 2198"/>
                <a:gd name="T100" fmla="*/ 2147483647 w 2343"/>
                <a:gd name="T101" fmla="*/ 2147483647 h 2198"/>
                <a:gd name="T102" fmla="*/ 2147483647 w 2343"/>
                <a:gd name="T103" fmla="*/ 2147483647 h 2198"/>
                <a:gd name="T104" fmla="*/ 2147483647 w 2343"/>
                <a:gd name="T105" fmla="*/ 2147483647 h 2198"/>
                <a:gd name="T106" fmla="*/ 2147483647 w 2343"/>
                <a:gd name="T107" fmla="*/ 2147483647 h 2198"/>
                <a:gd name="T108" fmla="*/ 2147483647 w 2343"/>
                <a:gd name="T109" fmla="*/ 2147483647 h 2198"/>
                <a:gd name="T110" fmla="*/ 2147483647 w 2343"/>
                <a:gd name="T111" fmla="*/ 2147483647 h 2198"/>
                <a:gd name="T112" fmla="*/ 2147483647 w 2343"/>
                <a:gd name="T113" fmla="*/ 2147483647 h 2198"/>
                <a:gd name="T114" fmla="*/ 2147483647 w 2343"/>
                <a:gd name="T115" fmla="*/ 2147483647 h 2198"/>
                <a:gd name="T116" fmla="*/ 2147483647 w 2343"/>
                <a:gd name="T117" fmla="*/ 2147483647 h 2198"/>
                <a:gd name="T118" fmla="*/ 2147483647 w 2343"/>
                <a:gd name="T119" fmla="*/ 2147483647 h 2198"/>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w 2343"/>
                <a:gd name="T181" fmla="*/ 0 h 2198"/>
                <a:gd name="T182" fmla="*/ 2343 w 2343"/>
                <a:gd name="T183" fmla="*/ 2198 h 2198"/>
              </a:gdLst>
              <a:ahLst/>
              <a:cxnLst>
                <a:cxn ang="T120">
                  <a:pos x="T0" y="T1"/>
                </a:cxn>
                <a:cxn ang="T121">
                  <a:pos x="T2" y="T3"/>
                </a:cxn>
                <a:cxn ang="T122">
                  <a:pos x="T4" y="T5"/>
                </a:cxn>
                <a:cxn ang="T123">
                  <a:pos x="T6" y="T7"/>
                </a:cxn>
                <a:cxn ang="T124">
                  <a:pos x="T8" y="T9"/>
                </a:cxn>
                <a:cxn ang="T125">
                  <a:pos x="T10" y="T11"/>
                </a:cxn>
                <a:cxn ang="T126">
                  <a:pos x="T12" y="T13"/>
                </a:cxn>
                <a:cxn ang="T127">
                  <a:pos x="T14" y="T15"/>
                </a:cxn>
                <a:cxn ang="T128">
                  <a:pos x="T16" y="T17"/>
                </a:cxn>
                <a:cxn ang="T129">
                  <a:pos x="T18" y="T19"/>
                </a:cxn>
                <a:cxn ang="T130">
                  <a:pos x="T20" y="T21"/>
                </a:cxn>
                <a:cxn ang="T131">
                  <a:pos x="T22" y="T23"/>
                </a:cxn>
                <a:cxn ang="T132">
                  <a:pos x="T24" y="T25"/>
                </a:cxn>
                <a:cxn ang="T133">
                  <a:pos x="T26" y="T27"/>
                </a:cxn>
                <a:cxn ang="T134">
                  <a:pos x="T28" y="T29"/>
                </a:cxn>
                <a:cxn ang="T135">
                  <a:pos x="T30" y="T31"/>
                </a:cxn>
                <a:cxn ang="T136">
                  <a:pos x="T32" y="T33"/>
                </a:cxn>
                <a:cxn ang="T137">
                  <a:pos x="T34" y="T35"/>
                </a:cxn>
                <a:cxn ang="T138">
                  <a:pos x="T36" y="T37"/>
                </a:cxn>
                <a:cxn ang="T139">
                  <a:pos x="T38" y="T39"/>
                </a:cxn>
                <a:cxn ang="T140">
                  <a:pos x="T40" y="T41"/>
                </a:cxn>
                <a:cxn ang="T141">
                  <a:pos x="T42" y="T43"/>
                </a:cxn>
                <a:cxn ang="T142">
                  <a:pos x="T44" y="T45"/>
                </a:cxn>
                <a:cxn ang="T143">
                  <a:pos x="T46" y="T47"/>
                </a:cxn>
                <a:cxn ang="T144">
                  <a:pos x="T48" y="T49"/>
                </a:cxn>
                <a:cxn ang="T145">
                  <a:pos x="T50" y="T51"/>
                </a:cxn>
                <a:cxn ang="T146">
                  <a:pos x="T52" y="T53"/>
                </a:cxn>
                <a:cxn ang="T147">
                  <a:pos x="T54" y="T55"/>
                </a:cxn>
                <a:cxn ang="T148">
                  <a:pos x="T56" y="T57"/>
                </a:cxn>
                <a:cxn ang="T149">
                  <a:pos x="T58" y="T59"/>
                </a:cxn>
                <a:cxn ang="T150">
                  <a:pos x="T60" y="T61"/>
                </a:cxn>
                <a:cxn ang="T151">
                  <a:pos x="T62" y="T63"/>
                </a:cxn>
                <a:cxn ang="T152">
                  <a:pos x="T64" y="T65"/>
                </a:cxn>
                <a:cxn ang="T153">
                  <a:pos x="T66" y="T67"/>
                </a:cxn>
                <a:cxn ang="T154">
                  <a:pos x="T68" y="T69"/>
                </a:cxn>
                <a:cxn ang="T155">
                  <a:pos x="T70" y="T71"/>
                </a:cxn>
                <a:cxn ang="T156">
                  <a:pos x="T72" y="T73"/>
                </a:cxn>
                <a:cxn ang="T157">
                  <a:pos x="T74" y="T75"/>
                </a:cxn>
                <a:cxn ang="T158">
                  <a:pos x="T76" y="T77"/>
                </a:cxn>
                <a:cxn ang="T159">
                  <a:pos x="T78" y="T79"/>
                </a:cxn>
                <a:cxn ang="T160">
                  <a:pos x="T80" y="T81"/>
                </a:cxn>
                <a:cxn ang="T161">
                  <a:pos x="T82" y="T83"/>
                </a:cxn>
                <a:cxn ang="T162">
                  <a:pos x="T84" y="T85"/>
                </a:cxn>
                <a:cxn ang="T163">
                  <a:pos x="T86" y="T87"/>
                </a:cxn>
                <a:cxn ang="T164">
                  <a:pos x="T88" y="T89"/>
                </a:cxn>
                <a:cxn ang="T165">
                  <a:pos x="T90" y="T91"/>
                </a:cxn>
                <a:cxn ang="T166">
                  <a:pos x="T92" y="T93"/>
                </a:cxn>
                <a:cxn ang="T167">
                  <a:pos x="T94" y="T95"/>
                </a:cxn>
                <a:cxn ang="T168">
                  <a:pos x="T96" y="T97"/>
                </a:cxn>
                <a:cxn ang="T169">
                  <a:pos x="T98" y="T99"/>
                </a:cxn>
                <a:cxn ang="T170">
                  <a:pos x="T100" y="T101"/>
                </a:cxn>
                <a:cxn ang="T171">
                  <a:pos x="T102" y="T103"/>
                </a:cxn>
                <a:cxn ang="T172">
                  <a:pos x="T104" y="T105"/>
                </a:cxn>
                <a:cxn ang="T173">
                  <a:pos x="T106" y="T107"/>
                </a:cxn>
                <a:cxn ang="T174">
                  <a:pos x="T108" y="T109"/>
                </a:cxn>
                <a:cxn ang="T175">
                  <a:pos x="T110" y="T111"/>
                </a:cxn>
                <a:cxn ang="T176">
                  <a:pos x="T112" y="T113"/>
                </a:cxn>
                <a:cxn ang="T177">
                  <a:pos x="T114" y="T115"/>
                </a:cxn>
                <a:cxn ang="T178">
                  <a:pos x="T116" y="T117"/>
                </a:cxn>
                <a:cxn ang="T179">
                  <a:pos x="T118" y="T119"/>
                </a:cxn>
              </a:cxnLst>
              <a:rect l="T180" t="T181" r="T182" b="T183"/>
              <a:pathLst>
                <a:path w="2343" h="2198">
                  <a:moveTo>
                    <a:pt x="2343" y="1280"/>
                  </a:moveTo>
                  <a:lnTo>
                    <a:pt x="2305" y="1173"/>
                  </a:lnTo>
                  <a:lnTo>
                    <a:pt x="2268" y="1066"/>
                  </a:lnTo>
                  <a:lnTo>
                    <a:pt x="2231" y="960"/>
                  </a:lnTo>
                  <a:lnTo>
                    <a:pt x="2194" y="853"/>
                  </a:lnTo>
                  <a:lnTo>
                    <a:pt x="2156" y="747"/>
                  </a:lnTo>
                  <a:lnTo>
                    <a:pt x="2119" y="640"/>
                  </a:lnTo>
                  <a:lnTo>
                    <a:pt x="2082" y="533"/>
                  </a:lnTo>
                  <a:lnTo>
                    <a:pt x="2045" y="427"/>
                  </a:lnTo>
                  <a:lnTo>
                    <a:pt x="2007" y="320"/>
                  </a:lnTo>
                  <a:lnTo>
                    <a:pt x="1970" y="213"/>
                  </a:lnTo>
                  <a:lnTo>
                    <a:pt x="1933" y="107"/>
                  </a:lnTo>
                  <a:lnTo>
                    <a:pt x="1896" y="0"/>
                  </a:lnTo>
                  <a:lnTo>
                    <a:pt x="1849" y="17"/>
                  </a:lnTo>
                  <a:lnTo>
                    <a:pt x="1803" y="34"/>
                  </a:lnTo>
                  <a:lnTo>
                    <a:pt x="1757" y="52"/>
                  </a:lnTo>
                  <a:lnTo>
                    <a:pt x="1711" y="70"/>
                  </a:lnTo>
                  <a:lnTo>
                    <a:pt x="1665" y="89"/>
                  </a:lnTo>
                  <a:lnTo>
                    <a:pt x="1619" y="108"/>
                  </a:lnTo>
                  <a:lnTo>
                    <a:pt x="1574" y="128"/>
                  </a:lnTo>
                  <a:lnTo>
                    <a:pt x="1529" y="149"/>
                  </a:lnTo>
                  <a:lnTo>
                    <a:pt x="1484" y="170"/>
                  </a:lnTo>
                  <a:lnTo>
                    <a:pt x="1439" y="192"/>
                  </a:lnTo>
                  <a:lnTo>
                    <a:pt x="1395" y="214"/>
                  </a:lnTo>
                  <a:lnTo>
                    <a:pt x="1351" y="236"/>
                  </a:lnTo>
                  <a:lnTo>
                    <a:pt x="1307" y="260"/>
                  </a:lnTo>
                  <a:lnTo>
                    <a:pt x="1264" y="283"/>
                  </a:lnTo>
                  <a:lnTo>
                    <a:pt x="1221" y="308"/>
                  </a:lnTo>
                  <a:lnTo>
                    <a:pt x="1178" y="333"/>
                  </a:lnTo>
                  <a:lnTo>
                    <a:pt x="1135" y="358"/>
                  </a:lnTo>
                  <a:lnTo>
                    <a:pt x="1093" y="384"/>
                  </a:lnTo>
                  <a:lnTo>
                    <a:pt x="1051" y="410"/>
                  </a:lnTo>
                  <a:lnTo>
                    <a:pt x="1009" y="437"/>
                  </a:lnTo>
                  <a:lnTo>
                    <a:pt x="968" y="464"/>
                  </a:lnTo>
                  <a:lnTo>
                    <a:pt x="927" y="492"/>
                  </a:lnTo>
                  <a:lnTo>
                    <a:pt x="887" y="520"/>
                  </a:lnTo>
                  <a:lnTo>
                    <a:pt x="846" y="549"/>
                  </a:lnTo>
                  <a:lnTo>
                    <a:pt x="807" y="579"/>
                  </a:lnTo>
                  <a:lnTo>
                    <a:pt x="767" y="609"/>
                  </a:lnTo>
                  <a:lnTo>
                    <a:pt x="728" y="639"/>
                  </a:lnTo>
                  <a:lnTo>
                    <a:pt x="689" y="670"/>
                  </a:lnTo>
                  <a:lnTo>
                    <a:pt x="651" y="701"/>
                  </a:lnTo>
                  <a:lnTo>
                    <a:pt x="613" y="733"/>
                  </a:lnTo>
                  <a:lnTo>
                    <a:pt x="575" y="765"/>
                  </a:lnTo>
                  <a:lnTo>
                    <a:pt x="538" y="797"/>
                  </a:lnTo>
                  <a:lnTo>
                    <a:pt x="501" y="831"/>
                  </a:lnTo>
                  <a:lnTo>
                    <a:pt x="465" y="864"/>
                  </a:lnTo>
                  <a:lnTo>
                    <a:pt x="428" y="898"/>
                  </a:lnTo>
                  <a:lnTo>
                    <a:pt x="393" y="933"/>
                  </a:lnTo>
                  <a:lnTo>
                    <a:pt x="358" y="967"/>
                  </a:lnTo>
                  <a:lnTo>
                    <a:pt x="323" y="1003"/>
                  </a:lnTo>
                  <a:lnTo>
                    <a:pt x="289" y="1038"/>
                  </a:lnTo>
                  <a:lnTo>
                    <a:pt x="255" y="1075"/>
                  </a:lnTo>
                  <a:lnTo>
                    <a:pt x="221" y="1111"/>
                  </a:lnTo>
                  <a:lnTo>
                    <a:pt x="188" y="1148"/>
                  </a:lnTo>
                  <a:lnTo>
                    <a:pt x="156" y="1185"/>
                  </a:lnTo>
                  <a:lnTo>
                    <a:pt x="124" y="1223"/>
                  </a:lnTo>
                  <a:lnTo>
                    <a:pt x="92" y="1261"/>
                  </a:lnTo>
                  <a:lnTo>
                    <a:pt x="61" y="1300"/>
                  </a:lnTo>
                  <a:lnTo>
                    <a:pt x="30" y="1338"/>
                  </a:lnTo>
                  <a:lnTo>
                    <a:pt x="0" y="1378"/>
                  </a:lnTo>
                  <a:lnTo>
                    <a:pt x="90" y="1446"/>
                  </a:lnTo>
                  <a:lnTo>
                    <a:pt x="180" y="1514"/>
                  </a:lnTo>
                  <a:lnTo>
                    <a:pt x="270" y="1583"/>
                  </a:lnTo>
                  <a:lnTo>
                    <a:pt x="359" y="1651"/>
                  </a:lnTo>
                  <a:lnTo>
                    <a:pt x="449" y="1719"/>
                  </a:lnTo>
                  <a:lnTo>
                    <a:pt x="539" y="1788"/>
                  </a:lnTo>
                  <a:lnTo>
                    <a:pt x="629" y="1856"/>
                  </a:lnTo>
                  <a:lnTo>
                    <a:pt x="719" y="1924"/>
                  </a:lnTo>
                  <a:lnTo>
                    <a:pt x="809" y="1993"/>
                  </a:lnTo>
                  <a:lnTo>
                    <a:pt x="899" y="2061"/>
                  </a:lnTo>
                  <a:lnTo>
                    <a:pt x="989" y="2130"/>
                  </a:lnTo>
                  <a:lnTo>
                    <a:pt x="1079" y="2198"/>
                  </a:lnTo>
                  <a:lnTo>
                    <a:pt x="1099" y="2172"/>
                  </a:lnTo>
                  <a:lnTo>
                    <a:pt x="1119" y="2146"/>
                  </a:lnTo>
                  <a:lnTo>
                    <a:pt x="1140" y="2120"/>
                  </a:lnTo>
                  <a:lnTo>
                    <a:pt x="1161" y="2095"/>
                  </a:lnTo>
                  <a:lnTo>
                    <a:pt x="1182" y="2070"/>
                  </a:lnTo>
                  <a:lnTo>
                    <a:pt x="1204" y="2045"/>
                  </a:lnTo>
                  <a:lnTo>
                    <a:pt x="1226" y="2020"/>
                  </a:lnTo>
                  <a:lnTo>
                    <a:pt x="1248" y="1996"/>
                  </a:lnTo>
                  <a:lnTo>
                    <a:pt x="1271" y="1972"/>
                  </a:lnTo>
                  <a:lnTo>
                    <a:pt x="1294" y="1948"/>
                  </a:lnTo>
                  <a:lnTo>
                    <a:pt x="1317" y="1924"/>
                  </a:lnTo>
                  <a:lnTo>
                    <a:pt x="1341" y="1901"/>
                  </a:lnTo>
                  <a:lnTo>
                    <a:pt x="1364" y="1878"/>
                  </a:lnTo>
                  <a:lnTo>
                    <a:pt x="1388" y="1856"/>
                  </a:lnTo>
                  <a:lnTo>
                    <a:pt x="1413" y="1833"/>
                  </a:lnTo>
                  <a:lnTo>
                    <a:pt x="1437" y="1811"/>
                  </a:lnTo>
                  <a:lnTo>
                    <a:pt x="1462" y="1789"/>
                  </a:lnTo>
                  <a:lnTo>
                    <a:pt x="1487" y="1768"/>
                  </a:lnTo>
                  <a:lnTo>
                    <a:pt x="1513" y="1747"/>
                  </a:lnTo>
                  <a:lnTo>
                    <a:pt x="1538" y="1726"/>
                  </a:lnTo>
                  <a:lnTo>
                    <a:pt x="1564" y="1705"/>
                  </a:lnTo>
                  <a:lnTo>
                    <a:pt x="1590" y="1685"/>
                  </a:lnTo>
                  <a:lnTo>
                    <a:pt x="1616" y="1665"/>
                  </a:lnTo>
                  <a:lnTo>
                    <a:pt x="1643" y="1646"/>
                  </a:lnTo>
                  <a:lnTo>
                    <a:pt x="1670" y="1626"/>
                  </a:lnTo>
                  <a:lnTo>
                    <a:pt x="1697" y="1608"/>
                  </a:lnTo>
                  <a:lnTo>
                    <a:pt x="1724" y="1589"/>
                  </a:lnTo>
                  <a:lnTo>
                    <a:pt x="1752" y="1571"/>
                  </a:lnTo>
                  <a:lnTo>
                    <a:pt x="1779" y="1553"/>
                  </a:lnTo>
                  <a:lnTo>
                    <a:pt x="1807" y="1535"/>
                  </a:lnTo>
                  <a:lnTo>
                    <a:pt x="1836" y="1518"/>
                  </a:lnTo>
                  <a:lnTo>
                    <a:pt x="1864" y="1501"/>
                  </a:lnTo>
                  <a:lnTo>
                    <a:pt x="1892" y="1485"/>
                  </a:lnTo>
                  <a:lnTo>
                    <a:pt x="1921" y="1468"/>
                  </a:lnTo>
                  <a:lnTo>
                    <a:pt x="1950" y="1453"/>
                  </a:lnTo>
                  <a:lnTo>
                    <a:pt x="1979" y="1437"/>
                  </a:lnTo>
                  <a:lnTo>
                    <a:pt x="2009" y="1422"/>
                  </a:lnTo>
                  <a:lnTo>
                    <a:pt x="2038" y="1407"/>
                  </a:lnTo>
                  <a:lnTo>
                    <a:pt x="2068" y="1393"/>
                  </a:lnTo>
                  <a:lnTo>
                    <a:pt x="2098" y="1379"/>
                  </a:lnTo>
                  <a:lnTo>
                    <a:pt x="2128" y="1365"/>
                  </a:lnTo>
                  <a:lnTo>
                    <a:pt x="2158" y="1352"/>
                  </a:lnTo>
                  <a:lnTo>
                    <a:pt x="2189" y="1339"/>
                  </a:lnTo>
                  <a:lnTo>
                    <a:pt x="2219" y="1326"/>
                  </a:lnTo>
                  <a:lnTo>
                    <a:pt x="2250" y="1314"/>
                  </a:lnTo>
                  <a:lnTo>
                    <a:pt x="2281" y="1302"/>
                  </a:lnTo>
                  <a:lnTo>
                    <a:pt x="2311" y="1291"/>
                  </a:lnTo>
                  <a:lnTo>
                    <a:pt x="2343" y="1280"/>
                  </a:lnTo>
                </a:path>
              </a:pathLst>
            </a:custGeom>
            <a:solidFill>
              <a:srgbClr val="FFC229"/>
            </a:solidFill>
            <a:ln w="25400">
              <a:solidFill>
                <a:srgbClr val="262626"/>
              </a:solidFill>
              <a:prstDash val="solid"/>
              <a:round/>
              <a:headEnd/>
              <a:tailEnd/>
            </a:ln>
          </xdr:spPr>
        </xdr:sp>
        <xdr:sp macro="" textlink="">
          <xdr:nvSpPr>
            <xdr:cNvPr id="335" name="Dial Panel #1">
              <a:extLst>
                <a:ext uri="{FF2B5EF4-FFF2-40B4-BE49-F238E27FC236}">
                  <a16:creationId xmlns:a16="http://schemas.microsoft.com/office/drawing/2014/main" id="{00000000-0008-0000-0900-00004F010000}"/>
                </a:ext>
              </a:extLst>
            </xdr:cNvPr>
            <xdr:cNvSpPr>
              <a:spLocks/>
            </xdr:cNvSpPr>
          </xdr:nvSpPr>
          <xdr:spPr bwMode="auto">
            <a:xfrm>
              <a:off x="193063" y="1944261"/>
              <a:ext cx="827134" cy="1018705"/>
            </a:xfrm>
            <a:custGeom>
              <a:avLst/>
              <a:gdLst>
                <a:gd name="T0" fmla="*/ 2147483647 w 1838"/>
                <a:gd name="T1" fmla="*/ 2147483647 h 2258"/>
                <a:gd name="T2" fmla="*/ 2147483647 w 1838"/>
                <a:gd name="T3" fmla="*/ 2147483647 h 2258"/>
                <a:gd name="T4" fmla="*/ 2147483647 w 1838"/>
                <a:gd name="T5" fmla="*/ 2147483647 h 2258"/>
                <a:gd name="T6" fmla="*/ 2147483647 w 1838"/>
                <a:gd name="T7" fmla="*/ 2147483647 h 2258"/>
                <a:gd name="T8" fmla="*/ 2147483647 w 1838"/>
                <a:gd name="T9" fmla="*/ 2147483647 h 2258"/>
                <a:gd name="T10" fmla="*/ 2147483647 w 1838"/>
                <a:gd name="T11" fmla="*/ 2147483647 h 2258"/>
                <a:gd name="T12" fmla="*/ 2147483647 w 1838"/>
                <a:gd name="T13" fmla="*/ 2147483647 h 2258"/>
                <a:gd name="T14" fmla="*/ 2147483647 w 1838"/>
                <a:gd name="T15" fmla="*/ 2147483647 h 2258"/>
                <a:gd name="T16" fmla="*/ 2147483647 w 1838"/>
                <a:gd name="T17" fmla="*/ 2147483647 h 2258"/>
                <a:gd name="T18" fmla="*/ 2147483647 w 1838"/>
                <a:gd name="T19" fmla="*/ 2147483647 h 2258"/>
                <a:gd name="T20" fmla="*/ 2147483647 w 1838"/>
                <a:gd name="T21" fmla="*/ 2147483647 h 2258"/>
                <a:gd name="T22" fmla="*/ 2147483647 w 1838"/>
                <a:gd name="T23" fmla="*/ 2147483647 h 2258"/>
                <a:gd name="T24" fmla="*/ 2147483647 w 1838"/>
                <a:gd name="T25" fmla="*/ 2147483647 h 2258"/>
                <a:gd name="T26" fmla="*/ 2147483647 w 1838"/>
                <a:gd name="T27" fmla="*/ 2147483647 h 2258"/>
                <a:gd name="T28" fmla="*/ 2147483647 w 1838"/>
                <a:gd name="T29" fmla="*/ 2147483647 h 2258"/>
                <a:gd name="T30" fmla="*/ 2147483647 w 1838"/>
                <a:gd name="T31" fmla="*/ 2147483647 h 2258"/>
                <a:gd name="T32" fmla="*/ 2147483647 w 1838"/>
                <a:gd name="T33" fmla="*/ 2147483647 h 2258"/>
                <a:gd name="T34" fmla="*/ 2147483647 w 1838"/>
                <a:gd name="T35" fmla="*/ 2147483647 h 2258"/>
                <a:gd name="T36" fmla="*/ 2147483647 w 1838"/>
                <a:gd name="T37" fmla="*/ 2147483647 h 2258"/>
                <a:gd name="T38" fmla="*/ 2147483647 w 1838"/>
                <a:gd name="T39" fmla="*/ 2147483647 h 2258"/>
                <a:gd name="T40" fmla="*/ 2147483647 w 1838"/>
                <a:gd name="T41" fmla="*/ 2147483647 h 2258"/>
                <a:gd name="T42" fmla="*/ 2147483647 w 1838"/>
                <a:gd name="T43" fmla="*/ 2147483647 h 2258"/>
                <a:gd name="T44" fmla="*/ 2147483647 w 1838"/>
                <a:gd name="T45" fmla="*/ 2147483647 h 2258"/>
                <a:gd name="T46" fmla="*/ 2147483647 w 1838"/>
                <a:gd name="T47" fmla="*/ 2147483647 h 2258"/>
                <a:gd name="T48" fmla="*/ 2147483647 w 1838"/>
                <a:gd name="T49" fmla="*/ 2147483647 h 2258"/>
                <a:gd name="T50" fmla="*/ 2147483647 w 1838"/>
                <a:gd name="T51" fmla="*/ 2147483647 h 2258"/>
                <a:gd name="T52" fmla="*/ 2147483647 w 1838"/>
                <a:gd name="T53" fmla="*/ 2147483647 h 2258"/>
                <a:gd name="T54" fmla="*/ 2147483647 w 1838"/>
                <a:gd name="T55" fmla="*/ 2147483647 h 2258"/>
                <a:gd name="T56" fmla="*/ 2147483647 w 1838"/>
                <a:gd name="T57" fmla="*/ 2147483647 h 2258"/>
                <a:gd name="T58" fmla="*/ 2147483647 w 1838"/>
                <a:gd name="T59" fmla="*/ 2147483647 h 2258"/>
                <a:gd name="T60" fmla="*/ 2147483647 w 1838"/>
                <a:gd name="T61" fmla="*/ 2147483647 h 2258"/>
                <a:gd name="T62" fmla="*/ 2147483647 w 1838"/>
                <a:gd name="T63" fmla="*/ 2147483647 h 2258"/>
                <a:gd name="T64" fmla="*/ 2147483647 w 1838"/>
                <a:gd name="T65" fmla="*/ 2147483647 h 2258"/>
                <a:gd name="T66" fmla="*/ 2147483647 w 1838"/>
                <a:gd name="T67" fmla="*/ 2147483647 h 2258"/>
                <a:gd name="T68" fmla="*/ 2147483647 w 1838"/>
                <a:gd name="T69" fmla="*/ 2147483647 h 2258"/>
                <a:gd name="T70" fmla="*/ 2147483647 w 1838"/>
                <a:gd name="T71" fmla="*/ 2147483647 h 2258"/>
                <a:gd name="T72" fmla="*/ 2147483647 w 1838"/>
                <a:gd name="T73" fmla="*/ 2147483647 h 2258"/>
                <a:gd name="T74" fmla="*/ 2147483647 w 1838"/>
                <a:gd name="T75" fmla="*/ 2147483647 h 2258"/>
                <a:gd name="T76" fmla="*/ 2147483647 w 1838"/>
                <a:gd name="T77" fmla="*/ 2147483647 h 2258"/>
                <a:gd name="T78" fmla="*/ 2147483647 w 1838"/>
                <a:gd name="T79" fmla="*/ 2147483647 h 2258"/>
                <a:gd name="T80" fmla="*/ 2147483647 w 1838"/>
                <a:gd name="T81" fmla="*/ 2147483647 h 2258"/>
                <a:gd name="T82" fmla="*/ 2147483647 w 1838"/>
                <a:gd name="T83" fmla="*/ 2147483647 h 2258"/>
                <a:gd name="T84" fmla="*/ 2147483647 w 1838"/>
                <a:gd name="T85" fmla="*/ 2147483647 h 2258"/>
                <a:gd name="T86" fmla="*/ 2147483647 w 1838"/>
                <a:gd name="T87" fmla="*/ 2147483647 h 2258"/>
                <a:gd name="T88" fmla="*/ 2147483647 w 1838"/>
                <a:gd name="T89" fmla="*/ 2147483647 h 2258"/>
                <a:gd name="T90" fmla="*/ 2147483647 w 1838"/>
                <a:gd name="T91" fmla="*/ 2147483647 h 2258"/>
                <a:gd name="T92" fmla="*/ 2147483647 w 1838"/>
                <a:gd name="T93" fmla="*/ 2147483647 h 2258"/>
                <a:gd name="T94" fmla="*/ 2147483647 w 1838"/>
                <a:gd name="T95" fmla="*/ 2147483647 h 2258"/>
                <a:gd name="T96" fmla="*/ 2147483647 w 1838"/>
                <a:gd name="T97" fmla="*/ 2147483647 h 2258"/>
                <a:gd name="T98" fmla="*/ 2147483647 w 1838"/>
                <a:gd name="T99" fmla="*/ 2147483647 h 2258"/>
                <a:gd name="T100" fmla="*/ 2147483647 w 1838"/>
                <a:gd name="T101" fmla="*/ 2147483647 h 2258"/>
                <a:gd name="T102" fmla="*/ 2147483647 w 1838"/>
                <a:gd name="T103" fmla="*/ 2147483647 h 2258"/>
                <a:gd name="T104" fmla="*/ 2147483647 w 1838"/>
                <a:gd name="T105" fmla="*/ 2147483647 h 2258"/>
                <a:gd name="T106" fmla="*/ 2147483647 w 1838"/>
                <a:gd name="T107" fmla="*/ 2147483647 h 2258"/>
                <a:gd name="T108" fmla="*/ 2147483647 w 1838"/>
                <a:gd name="T109" fmla="*/ 2147483647 h 2258"/>
                <a:gd name="T110" fmla="*/ 2147483647 w 1838"/>
                <a:gd name="T111" fmla="*/ 2147483647 h 2258"/>
                <a:gd name="T112" fmla="*/ 2147483647 w 1838"/>
                <a:gd name="T113" fmla="*/ 2147483647 h 2258"/>
                <a:gd name="T114" fmla="*/ 2147483647 w 1838"/>
                <a:gd name="T115" fmla="*/ 2147483647 h 2258"/>
                <a:gd name="T116" fmla="*/ 2147483647 w 1838"/>
                <a:gd name="T117" fmla="*/ 2147483647 h 2258"/>
                <a:gd name="T118" fmla="*/ 2147483647 w 1838"/>
                <a:gd name="T119" fmla="*/ 2147483647 h 2258"/>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w 1838"/>
                <a:gd name="T181" fmla="*/ 0 h 2258"/>
                <a:gd name="T182" fmla="*/ 1838 w 1838"/>
                <a:gd name="T183" fmla="*/ 2258 h 2258"/>
              </a:gdLst>
              <a:ahLst/>
              <a:cxnLst>
                <a:cxn ang="T120">
                  <a:pos x="T0" y="T1"/>
                </a:cxn>
                <a:cxn ang="T121">
                  <a:pos x="T2" y="T3"/>
                </a:cxn>
                <a:cxn ang="T122">
                  <a:pos x="T4" y="T5"/>
                </a:cxn>
                <a:cxn ang="T123">
                  <a:pos x="T6" y="T7"/>
                </a:cxn>
                <a:cxn ang="T124">
                  <a:pos x="T8" y="T9"/>
                </a:cxn>
                <a:cxn ang="T125">
                  <a:pos x="T10" y="T11"/>
                </a:cxn>
                <a:cxn ang="T126">
                  <a:pos x="T12" y="T13"/>
                </a:cxn>
                <a:cxn ang="T127">
                  <a:pos x="T14" y="T15"/>
                </a:cxn>
                <a:cxn ang="T128">
                  <a:pos x="T16" y="T17"/>
                </a:cxn>
                <a:cxn ang="T129">
                  <a:pos x="T18" y="T19"/>
                </a:cxn>
                <a:cxn ang="T130">
                  <a:pos x="T20" y="T21"/>
                </a:cxn>
                <a:cxn ang="T131">
                  <a:pos x="T22" y="T23"/>
                </a:cxn>
                <a:cxn ang="T132">
                  <a:pos x="T24" y="T25"/>
                </a:cxn>
                <a:cxn ang="T133">
                  <a:pos x="T26" y="T27"/>
                </a:cxn>
                <a:cxn ang="T134">
                  <a:pos x="T28" y="T29"/>
                </a:cxn>
                <a:cxn ang="T135">
                  <a:pos x="T30" y="T31"/>
                </a:cxn>
                <a:cxn ang="T136">
                  <a:pos x="T32" y="T33"/>
                </a:cxn>
                <a:cxn ang="T137">
                  <a:pos x="T34" y="T35"/>
                </a:cxn>
                <a:cxn ang="T138">
                  <a:pos x="T36" y="T37"/>
                </a:cxn>
                <a:cxn ang="T139">
                  <a:pos x="T38" y="T39"/>
                </a:cxn>
                <a:cxn ang="T140">
                  <a:pos x="T40" y="T41"/>
                </a:cxn>
                <a:cxn ang="T141">
                  <a:pos x="T42" y="T43"/>
                </a:cxn>
                <a:cxn ang="T142">
                  <a:pos x="T44" y="T45"/>
                </a:cxn>
                <a:cxn ang="T143">
                  <a:pos x="T46" y="T47"/>
                </a:cxn>
                <a:cxn ang="T144">
                  <a:pos x="T48" y="T49"/>
                </a:cxn>
                <a:cxn ang="T145">
                  <a:pos x="T50" y="T51"/>
                </a:cxn>
                <a:cxn ang="T146">
                  <a:pos x="T52" y="T53"/>
                </a:cxn>
                <a:cxn ang="T147">
                  <a:pos x="T54" y="T55"/>
                </a:cxn>
                <a:cxn ang="T148">
                  <a:pos x="T56" y="T57"/>
                </a:cxn>
                <a:cxn ang="T149">
                  <a:pos x="T58" y="T59"/>
                </a:cxn>
                <a:cxn ang="T150">
                  <a:pos x="T60" y="T61"/>
                </a:cxn>
                <a:cxn ang="T151">
                  <a:pos x="T62" y="T63"/>
                </a:cxn>
                <a:cxn ang="T152">
                  <a:pos x="T64" y="T65"/>
                </a:cxn>
                <a:cxn ang="T153">
                  <a:pos x="T66" y="T67"/>
                </a:cxn>
                <a:cxn ang="T154">
                  <a:pos x="T68" y="T69"/>
                </a:cxn>
                <a:cxn ang="T155">
                  <a:pos x="T70" y="T71"/>
                </a:cxn>
                <a:cxn ang="T156">
                  <a:pos x="T72" y="T73"/>
                </a:cxn>
                <a:cxn ang="T157">
                  <a:pos x="T74" y="T75"/>
                </a:cxn>
                <a:cxn ang="T158">
                  <a:pos x="T76" y="T77"/>
                </a:cxn>
                <a:cxn ang="T159">
                  <a:pos x="T78" y="T79"/>
                </a:cxn>
                <a:cxn ang="T160">
                  <a:pos x="T80" y="T81"/>
                </a:cxn>
                <a:cxn ang="T161">
                  <a:pos x="T82" y="T83"/>
                </a:cxn>
                <a:cxn ang="T162">
                  <a:pos x="T84" y="T85"/>
                </a:cxn>
                <a:cxn ang="T163">
                  <a:pos x="T86" y="T87"/>
                </a:cxn>
                <a:cxn ang="T164">
                  <a:pos x="T88" y="T89"/>
                </a:cxn>
                <a:cxn ang="T165">
                  <a:pos x="T90" y="T91"/>
                </a:cxn>
                <a:cxn ang="T166">
                  <a:pos x="T92" y="T93"/>
                </a:cxn>
                <a:cxn ang="T167">
                  <a:pos x="T94" y="T95"/>
                </a:cxn>
                <a:cxn ang="T168">
                  <a:pos x="T96" y="T97"/>
                </a:cxn>
                <a:cxn ang="T169">
                  <a:pos x="T98" y="T99"/>
                </a:cxn>
                <a:cxn ang="T170">
                  <a:pos x="T100" y="T101"/>
                </a:cxn>
                <a:cxn ang="T171">
                  <a:pos x="T102" y="T103"/>
                </a:cxn>
                <a:cxn ang="T172">
                  <a:pos x="T104" y="T105"/>
                </a:cxn>
                <a:cxn ang="T173">
                  <a:pos x="T106" y="T107"/>
                </a:cxn>
                <a:cxn ang="T174">
                  <a:pos x="T108" y="T109"/>
                </a:cxn>
                <a:cxn ang="T175">
                  <a:pos x="T110" y="T111"/>
                </a:cxn>
                <a:cxn ang="T176">
                  <a:pos x="T112" y="T113"/>
                </a:cxn>
                <a:cxn ang="T177">
                  <a:pos x="T114" y="T115"/>
                </a:cxn>
                <a:cxn ang="T178">
                  <a:pos x="T116" y="T117"/>
                </a:cxn>
                <a:cxn ang="T179">
                  <a:pos x="T118" y="T119"/>
                </a:cxn>
              </a:cxnLst>
              <a:rect l="T180" t="T181" r="T182" b="T183"/>
              <a:pathLst>
                <a:path w="1838" h="2258">
                  <a:moveTo>
                    <a:pt x="1838" y="773"/>
                  </a:moveTo>
                  <a:lnTo>
                    <a:pt x="1745" y="708"/>
                  </a:lnTo>
                  <a:lnTo>
                    <a:pt x="1653" y="644"/>
                  </a:lnTo>
                  <a:lnTo>
                    <a:pt x="1560" y="579"/>
                  </a:lnTo>
                  <a:lnTo>
                    <a:pt x="1467" y="515"/>
                  </a:lnTo>
                  <a:lnTo>
                    <a:pt x="1374" y="451"/>
                  </a:lnTo>
                  <a:lnTo>
                    <a:pt x="1281" y="386"/>
                  </a:lnTo>
                  <a:lnTo>
                    <a:pt x="1189" y="322"/>
                  </a:lnTo>
                  <a:lnTo>
                    <a:pt x="1096" y="258"/>
                  </a:lnTo>
                  <a:lnTo>
                    <a:pt x="1003" y="193"/>
                  </a:lnTo>
                  <a:lnTo>
                    <a:pt x="910" y="129"/>
                  </a:lnTo>
                  <a:lnTo>
                    <a:pt x="817" y="64"/>
                  </a:lnTo>
                  <a:lnTo>
                    <a:pt x="725" y="0"/>
                  </a:lnTo>
                  <a:lnTo>
                    <a:pt x="697" y="41"/>
                  </a:lnTo>
                  <a:lnTo>
                    <a:pt x="669" y="82"/>
                  </a:lnTo>
                  <a:lnTo>
                    <a:pt x="642" y="124"/>
                  </a:lnTo>
                  <a:lnTo>
                    <a:pt x="616" y="165"/>
                  </a:lnTo>
                  <a:lnTo>
                    <a:pt x="590" y="208"/>
                  </a:lnTo>
                  <a:lnTo>
                    <a:pt x="564" y="250"/>
                  </a:lnTo>
                  <a:lnTo>
                    <a:pt x="540" y="293"/>
                  </a:lnTo>
                  <a:lnTo>
                    <a:pt x="515" y="336"/>
                  </a:lnTo>
                  <a:lnTo>
                    <a:pt x="491" y="379"/>
                  </a:lnTo>
                  <a:lnTo>
                    <a:pt x="468" y="423"/>
                  </a:lnTo>
                  <a:lnTo>
                    <a:pt x="445" y="467"/>
                  </a:lnTo>
                  <a:lnTo>
                    <a:pt x="423" y="511"/>
                  </a:lnTo>
                  <a:lnTo>
                    <a:pt x="401" y="556"/>
                  </a:lnTo>
                  <a:lnTo>
                    <a:pt x="380" y="601"/>
                  </a:lnTo>
                  <a:lnTo>
                    <a:pt x="359" y="646"/>
                  </a:lnTo>
                  <a:lnTo>
                    <a:pt x="339" y="691"/>
                  </a:lnTo>
                  <a:lnTo>
                    <a:pt x="320" y="736"/>
                  </a:lnTo>
                  <a:lnTo>
                    <a:pt x="301" y="782"/>
                  </a:lnTo>
                  <a:lnTo>
                    <a:pt x="282" y="828"/>
                  </a:lnTo>
                  <a:lnTo>
                    <a:pt x="264" y="874"/>
                  </a:lnTo>
                  <a:lnTo>
                    <a:pt x="247" y="921"/>
                  </a:lnTo>
                  <a:lnTo>
                    <a:pt x="230" y="967"/>
                  </a:lnTo>
                  <a:lnTo>
                    <a:pt x="214" y="1014"/>
                  </a:lnTo>
                  <a:lnTo>
                    <a:pt x="199" y="1061"/>
                  </a:lnTo>
                  <a:lnTo>
                    <a:pt x="183" y="1108"/>
                  </a:lnTo>
                  <a:lnTo>
                    <a:pt x="169" y="1156"/>
                  </a:lnTo>
                  <a:lnTo>
                    <a:pt x="155" y="1203"/>
                  </a:lnTo>
                  <a:lnTo>
                    <a:pt x="142" y="1251"/>
                  </a:lnTo>
                  <a:lnTo>
                    <a:pt x="129" y="1299"/>
                  </a:lnTo>
                  <a:lnTo>
                    <a:pt x="117" y="1347"/>
                  </a:lnTo>
                  <a:lnTo>
                    <a:pt x="106" y="1395"/>
                  </a:lnTo>
                  <a:lnTo>
                    <a:pt x="95" y="1443"/>
                  </a:lnTo>
                  <a:lnTo>
                    <a:pt x="84" y="1492"/>
                  </a:lnTo>
                  <a:lnTo>
                    <a:pt x="75" y="1540"/>
                  </a:lnTo>
                  <a:lnTo>
                    <a:pt x="65" y="1589"/>
                  </a:lnTo>
                  <a:lnTo>
                    <a:pt x="57" y="1638"/>
                  </a:lnTo>
                  <a:lnTo>
                    <a:pt x="49" y="1687"/>
                  </a:lnTo>
                  <a:lnTo>
                    <a:pt x="41" y="1736"/>
                  </a:lnTo>
                  <a:lnTo>
                    <a:pt x="35" y="1785"/>
                  </a:lnTo>
                  <a:lnTo>
                    <a:pt x="28" y="1834"/>
                  </a:lnTo>
                  <a:lnTo>
                    <a:pt x="23" y="1883"/>
                  </a:lnTo>
                  <a:lnTo>
                    <a:pt x="18" y="1932"/>
                  </a:lnTo>
                  <a:lnTo>
                    <a:pt x="13" y="1982"/>
                  </a:lnTo>
                  <a:lnTo>
                    <a:pt x="10" y="2031"/>
                  </a:lnTo>
                  <a:lnTo>
                    <a:pt x="6" y="2080"/>
                  </a:lnTo>
                  <a:lnTo>
                    <a:pt x="4" y="2130"/>
                  </a:lnTo>
                  <a:lnTo>
                    <a:pt x="2" y="2179"/>
                  </a:lnTo>
                  <a:lnTo>
                    <a:pt x="0" y="2229"/>
                  </a:lnTo>
                  <a:lnTo>
                    <a:pt x="113" y="2231"/>
                  </a:lnTo>
                  <a:lnTo>
                    <a:pt x="226" y="2234"/>
                  </a:lnTo>
                  <a:lnTo>
                    <a:pt x="339" y="2236"/>
                  </a:lnTo>
                  <a:lnTo>
                    <a:pt x="452" y="2239"/>
                  </a:lnTo>
                  <a:lnTo>
                    <a:pt x="565" y="2241"/>
                  </a:lnTo>
                  <a:lnTo>
                    <a:pt x="678" y="2243"/>
                  </a:lnTo>
                  <a:lnTo>
                    <a:pt x="791" y="2246"/>
                  </a:lnTo>
                  <a:lnTo>
                    <a:pt x="904" y="2248"/>
                  </a:lnTo>
                  <a:lnTo>
                    <a:pt x="1017" y="2251"/>
                  </a:lnTo>
                  <a:lnTo>
                    <a:pt x="1130" y="2253"/>
                  </a:lnTo>
                  <a:lnTo>
                    <a:pt x="1242" y="2256"/>
                  </a:lnTo>
                  <a:lnTo>
                    <a:pt x="1355" y="2258"/>
                  </a:lnTo>
                  <a:lnTo>
                    <a:pt x="1356" y="2225"/>
                  </a:lnTo>
                  <a:lnTo>
                    <a:pt x="1358" y="2192"/>
                  </a:lnTo>
                  <a:lnTo>
                    <a:pt x="1359" y="2159"/>
                  </a:lnTo>
                  <a:lnTo>
                    <a:pt x="1361" y="2126"/>
                  </a:lnTo>
                  <a:lnTo>
                    <a:pt x="1364" y="2094"/>
                  </a:lnTo>
                  <a:lnTo>
                    <a:pt x="1367" y="2061"/>
                  </a:lnTo>
                  <a:lnTo>
                    <a:pt x="1370" y="2028"/>
                  </a:lnTo>
                  <a:lnTo>
                    <a:pt x="1374" y="1995"/>
                  </a:lnTo>
                  <a:lnTo>
                    <a:pt x="1378" y="1962"/>
                  </a:lnTo>
                  <a:lnTo>
                    <a:pt x="1383" y="1930"/>
                  </a:lnTo>
                  <a:lnTo>
                    <a:pt x="1388" y="1897"/>
                  </a:lnTo>
                  <a:lnTo>
                    <a:pt x="1393" y="1864"/>
                  </a:lnTo>
                  <a:lnTo>
                    <a:pt x="1399" y="1832"/>
                  </a:lnTo>
                  <a:lnTo>
                    <a:pt x="1405" y="1799"/>
                  </a:lnTo>
                  <a:lnTo>
                    <a:pt x="1411" y="1767"/>
                  </a:lnTo>
                  <a:lnTo>
                    <a:pt x="1418" y="1735"/>
                  </a:lnTo>
                  <a:lnTo>
                    <a:pt x="1425" y="1702"/>
                  </a:lnTo>
                  <a:lnTo>
                    <a:pt x="1433" y="1670"/>
                  </a:lnTo>
                  <a:lnTo>
                    <a:pt x="1441" y="1638"/>
                  </a:lnTo>
                  <a:lnTo>
                    <a:pt x="1450" y="1606"/>
                  </a:lnTo>
                  <a:lnTo>
                    <a:pt x="1459" y="1575"/>
                  </a:lnTo>
                  <a:lnTo>
                    <a:pt x="1468" y="1543"/>
                  </a:lnTo>
                  <a:lnTo>
                    <a:pt x="1477" y="1511"/>
                  </a:lnTo>
                  <a:lnTo>
                    <a:pt x="1487" y="1480"/>
                  </a:lnTo>
                  <a:lnTo>
                    <a:pt x="1498" y="1449"/>
                  </a:lnTo>
                  <a:lnTo>
                    <a:pt x="1509" y="1417"/>
                  </a:lnTo>
                  <a:lnTo>
                    <a:pt x="1520" y="1386"/>
                  </a:lnTo>
                  <a:lnTo>
                    <a:pt x="1531" y="1355"/>
                  </a:lnTo>
                  <a:lnTo>
                    <a:pt x="1543" y="1325"/>
                  </a:lnTo>
                  <a:lnTo>
                    <a:pt x="1555" y="1294"/>
                  </a:lnTo>
                  <a:lnTo>
                    <a:pt x="1568" y="1263"/>
                  </a:lnTo>
                  <a:lnTo>
                    <a:pt x="1581" y="1233"/>
                  </a:lnTo>
                  <a:lnTo>
                    <a:pt x="1595" y="1203"/>
                  </a:lnTo>
                  <a:lnTo>
                    <a:pt x="1608" y="1173"/>
                  </a:lnTo>
                  <a:lnTo>
                    <a:pt x="1622" y="1143"/>
                  </a:lnTo>
                  <a:lnTo>
                    <a:pt x="1637" y="1113"/>
                  </a:lnTo>
                  <a:lnTo>
                    <a:pt x="1652" y="1084"/>
                  </a:lnTo>
                  <a:lnTo>
                    <a:pt x="1667" y="1055"/>
                  </a:lnTo>
                  <a:lnTo>
                    <a:pt x="1683" y="1025"/>
                  </a:lnTo>
                  <a:lnTo>
                    <a:pt x="1698" y="996"/>
                  </a:lnTo>
                  <a:lnTo>
                    <a:pt x="1715" y="968"/>
                  </a:lnTo>
                  <a:lnTo>
                    <a:pt x="1731" y="939"/>
                  </a:lnTo>
                  <a:lnTo>
                    <a:pt x="1748" y="911"/>
                  </a:lnTo>
                  <a:lnTo>
                    <a:pt x="1766" y="883"/>
                  </a:lnTo>
                  <a:lnTo>
                    <a:pt x="1783" y="855"/>
                  </a:lnTo>
                  <a:lnTo>
                    <a:pt x="1801" y="827"/>
                  </a:lnTo>
                  <a:lnTo>
                    <a:pt x="1820" y="800"/>
                  </a:lnTo>
                  <a:lnTo>
                    <a:pt x="1838" y="773"/>
                  </a:lnTo>
                </a:path>
              </a:pathLst>
            </a:custGeom>
            <a:solidFill>
              <a:srgbClr val="FF3333"/>
            </a:solidFill>
            <a:ln w="25400">
              <a:solidFill>
                <a:srgbClr val="262626"/>
              </a:solidFill>
              <a:prstDash val="solid"/>
              <a:round/>
              <a:headEnd/>
              <a:tailEnd/>
            </a:ln>
          </xdr:spPr>
        </xdr:sp>
      </xdr:grpSp>
      <xdr:grpSp>
        <xdr:nvGrpSpPr>
          <xdr:cNvPr id="5" name="Linear Dial Scale">
            <a:extLst>
              <a:ext uri="{FF2B5EF4-FFF2-40B4-BE49-F238E27FC236}">
                <a16:creationId xmlns:a16="http://schemas.microsoft.com/office/drawing/2014/main" id="{00000000-0008-0000-0900-000005000000}"/>
              </a:ext>
            </a:extLst>
          </xdr:cNvPr>
          <xdr:cNvGrpSpPr/>
        </xdr:nvGrpSpPr>
        <xdr:grpSpPr>
          <a:xfrm>
            <a:off x="8731248" y="2939364"/>
            <a:ext cx="2597246" cy="1200046"/>
            <a:chOff x="7894692" y="2972457"/>
            <a:chExt cx="2556393" cy="1219489"/>
          </a:xfrm>
        </xdr:grpSpPr>
        <xdr:sp macro="" textlink="'Widget Showcase Calcs'!D11">
          <xdr:nvSpPr>
            <xdr:cNvPr id="328" name="Dial Scale Value #6">
              <a:extLst>
                <a:ext uri="{FF2B5EF4-FFF2-40B4-BE49-F238E27FC236}">
                  <a16:creationId xmlns:a16="http://schemas.microsoft.com/office/drawing/2014/main" id="{00000000-0008-0000-0900-000048010000}"/>
                </a:ext>
              </a:extLst>
            </xdr:cNvPr>
            <xdr:cNvSpPr txBox="1"/>
          </xdr:nvSpPr>
          <xdr:spPr bwMode="auto">
            <a:xfrm>
              <a:off x="9890389" y="3915656"/>
              <a:ext cx="560696" cy="2762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DB588569-FFA9-4C27-B7AE-645B6DD8B288}" type="TxLink">
                <a:rPr lang="en-US" sz="1000" b="1" i="0" u="none" strike="noStrike" cap="none" spc="0">
                  <a:ln>
                    <a:noFill/>
                  </a:ln>
                  <a:solidFill>
                    <a:srgbClr val="000000"/>
                  </a:solidFill>
                  <a:effectLst/>
                  <a:latin typeface="Arialri"/>
                  <a:cs typeface="Arial"/>
                </a:rPr>
                <a:pPr algn="ctr"/>
                <a:t>100,0</a:t>
              </a:fld>
              <a:endParaRPr lang="en-US" sz="1100" b="1" cap="none" spc="0">
                <a:ln>
                  <a:noFill/>
                </a:ln>
                <a:solidFill>
                  <a:schemeClr val="tx1"/>
                </a:solidFill>
                <a:effectLst/>
              </a:endParaRPr>
            </a:p>
          </xdr:txBody>
        </xdr:sp>
        <xdr:sp macro="" textlink="'Widget Showcase Calcs'!D16">
          <xdr:nvSpPr>
            <xdr:cNvPr id="327" name="Dial Scale Value #5">
              <a:extLst>
                <a:ext uri="{FF2B5EF4-FFF2-40B4-BE49-F238E27FC236}">
                  <a16:creationId xmlns:a16="http://schemas.microsoft.com/office/drawing/2014/main" id="{00000000-0008-0000-0900-000047010000}"/>
                </a:ext>
              </a:extLst>
            </xdr:cNvPr>
            <xdr:cNvSpPr txBox="1"/>
          </xdr:nvSpPr>
          <xdr:spPr bwMode="auto">
            <a:xfrm>
              <a:off x="9719329" y="3382130"/>
              <a:ext cx="551193" cy="2762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B23EEE6F-C491-465B-91EB-ACFE2C321F67}" type="TxLink">
                <a:rPr lang="en-US" sz="1000" b="1" i="0" u="none" strike="noStrike" cap="none" spc="0">
                  <a:ln>
                    <a:noFill/>
                  </a:ln>
                  <a:solidFill>
                    <a:srgbClr val="000000"/>
                  </a:solidFill>
                  <a:effectLst/>
                  <a:latin typeface="Arialri"/>
                  <a:cs typeface="Arial"/>
                </a:rPr>
                <a:pPr algn="ctr"/>
                <a:t>80,0</a:t>
              </a:fld>
              <a:endParaRPr lang="en-US" sz="1100" b="1" cap="none" spc="0">
                <a:ln>
                  <a:noFill/>
                </a:ln>
                <a:solidFill>
                  <a:schemeClr val="tx1"/>
                </a:solidFill>
                <a:effectLst/>
              </a:endParaRPr>
            </a:p>
          </xdr:txBody>
        </xdr:sp>
        <xdr:sp macro="" textlink="'Widget Showcase Calcs'!D15">
          <xdr:nvSpPr>
            <xdr:cNvPr id="326" name="Dial Scale Value #4">
              <a:extLst>
                <a:ext uri="{FF2B5EF4-FFF2-40B4-BE49-F238E27FC236}">
                  <a16:creationId xmlns:a16="http://schemas.microsoft.com/office/drawing/2014/main" id="{00000000-0008-0000-0900-000046010000}"/>
                </a:ext>
              </a:extLst>
            </xdr:cNvPr>
            <xdr:cNvSpPr txBox="1"/>
          </xdr:nvSpPr>
          <xdr:spPr bwMode="auto">
            <a:xfrm>
              <a:off x="9234659" y="2981985"/>
              <a:ext cx="560696" cy="2762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4CE01A07-F274-4AED-B7E6-0395584E60CC}" type="TxLink">
                <a:rPr lang="en-US" sz="1000" b="1" i="0" u="none" strike="noStrike" cap="none" spc="0">
                  <a:ln>
                    <a:noFill/>
                  </a:ln>
                  <a:solidFill>
                    <a:srgbClr val="000000"/>
                  </a:solidFill>
                  <a:effectLst/>
                  <a:latin typeface="Arialri"/>
                  <a:cs typeface="Arial"/>
                </a:rPr>
                <a:pPr algn="ctr"/>
                <a:t>60,0</a:t>
              </a:fld>
              <a:endParaRPr lang="en-US" sz="1100" b="1" cap="none" spc="0">
                <a:ln>
                  <a:noFill/>
                </a:ln>
                <a:solidFill>
                  <a:schemeClr val="tx1"/>
                </a:solidFill>
                <a:effectLst/>
              </a:endParaRPr>
            </a:p>
          </xdr:txBody>
        </xdr:sp>
        <xdr:sp macro="" textlink="'Widget Showcase Calcs'!D14">
          <xdr:nvSpPr>
            <xdr:cNvPr id="325" name="Dial Scale Value #3">
              <a:extLst>
                <a:ext uri="{FF2B5EF4-FFF2-40B4-BE49-F238E27FC236}">
                  <a16:creationId xmlns:a16="http://schemas.microsoft.com/office/drawing/2014/main" id="{00000000-0008-0000-0900-000045010000}"/>
                </a:ext>
              </a:extLst>
            </xdr:cNvPr>
            <xdr:cNvSpPr txBox="1"/>
          </xdr:nvSpPr>
          <xdr:spPr bwMode="auto">
            <a:xfrm>
              <a:off x="8588434" y="2972457"/>
              <a:ext cx="560696" cy="2762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8C95F675-18CB-492C-A587-B84D50E0FACB}" type="TxLink">
                <a:rPr lang="en-US" sz="1000" b="1" i="0" u="none" strike="noStrike" cap="none" spc="0">
                  <a:ln>
                    <a:noFill/>
                  </a:ln>
                  <a:solidFill>
                    <a:srgbClr val="000000"/>
                  </a:solidFill>
                  <a:effectLst/>
                  <a:latin typeface="Arialri"/>
                  <a:cs typeface="Arial"/>
                </a:rPr>
                <a:pPr algn="ctr"/>
                <a:t>40,0</a:t>
              </a:fld>
              <a:endParaRPr lang="en-US" sz="1100" b="1" cap="none" spc="0">
                <a:ln>
                  <a:noFill/>
                </a:ln>
                <a:solidFill>
                  <a:schemeClr val="tx1"/>
                </a:solidFill>
                <a:effectLst/>
              </a:endParaRPr>
            </a:p>
          </xdr:txBody>
        </xdr:sp>
        <xdr:sp macro="" textlink="'Widget Showcase Calcs'!D13">
          <xdr:nvSpPr>
            <xdr:cNvPr id="324" name="Dial Scale Value #2">
              <a:extLst>
                <a:ext uri="{FF2B5EF4-FFF2-40B4-BE49-F238E27FC236}">
                  <a16:creationId xmlns:a16="http://schemas.microsoft.com/office/drawing/2014/main" id="{00000000-0008-0000-0900-000044010000}"/>
                </a:ext>
              </a:extLst>
            </xdr:cNvPr>
            <xdr:cNvSpPr txBox="1"/>
          </xdr:nvSpPr>
          <xdr:spPr bwMode="auto">
            <a:xfrm>
              <a:off x="8094261" y="3372603"/>
              <a:ext cx="551193" cy="2762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F509E261-5CA6-4A46-9375-D6FDCBB47E48}" type="TxLink">
                <a:rPr lang="en-US" sz="1000" b="1" i="0" u="none" strike="noStrike" cap="none" spc="0">
                  <a:ln>
                    <a:noFill/>
                  </a:ln>
                  <a:solidFill>
                    <a:srgbClr val="000000"/>
                  </a:solidFill>
                  <a:effectLst/>
                  <a:latin typeface="Arialri"/>
                  <a:cs typeface="Arial"/>
                </a:rPr>
                <a:pPr algn="ctr"/>
                <a:t>20,0</a:t>
              </a:fld>
              <a:endParaRPr lang="en-US" sz="1100" b="1" cap="none" spc="0">
                <a:ln>
                  <a:noFill/>
                </a:ln>
                <a:solidFill>
                  <a:schemeClr val="tx1"/>
                </a:solidFill>
                <a:effectLst/>
              </a:endParaRPr>
            </a:p>
          </xdr:txBody>
        </xdr:sp>
        <xdr:sp macro="" textlink="'Widget Showcase Calcs'!D10">
          <xdr:nvSpPr>
            <xdr:cNvPr id="323" name="Dial Scale Value #1">
              <a:extLst>
                <a:ext uri="{FF2B5EF4-FFF2-40B4-BE49-F238E27FC236}">
                  <a16:creationId xmlns:a16="http://schemas.microsoft.com/office/drawing/2014/main" id="{00000000-0008-0000-0900-000043010000}"/>
                </a:ext>
              </a:extLst>
            </xdr:cNvPr>
            <xdr:cNvSpPr txBox="1"/>
          </xdr:nvSpPr>
          <xdr:spPr bwMode="auto">
            <a:xfrm>
              <a:off x="7894692" y="3915656"/>
              <a:ext cx="541689" cy="2762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37125045-F8FC-4AC2-9A77-026239E3D5B6}" type="TxLink">
                <a:rPr lang="en-US" sz="1000" b="1" i="0" u="none" strike="noStrike" cap="none" spc="0">
                  <a:ln>
                    <a:noFill/>
                  </a:ln>
                  <a:solidFill>
                    <a:srgbClr val="000000"/>
                  </a:solidFill>
                  <a:effectLst/>
                  <a:latin typeface="Arialri"/>
                  <a:cs typeface="Arial"/>
                </a:rPr>
                <a:pPr algn="ctr"/>
                <a:t>0,0</a:t>
              </a:fld>
              <a:endParaRPr lang="en-US" sz="1100" b="1" cap="none" spc="0">
                <a:ln>
                  <a:noFill/>
                </a:ln>
                <a:solidFill>
                  <a:schemeClr val="tx1"/>
                </a:solidFill>
                <a:effectLst/>
              </a:endParaRPr>
            </a:p>
          </xdr:txBody>
        </xdr:sp>
      </xdr:grpSp>
      <xdr:sp macro="" textlink="$F$11">
        <xdr:nvSpPr>
          <xdr:cNvPr id="321" name="Linear Dial Units">
            <a:extLst>
              <a:ext uri="{FF2B5EF4-FFF2-40B4-BE49-F238E27FC236}">
                <a16:creationId xmlns:a16="http://schemas.microsoft.com/office/drawing/2014/main" id="{00000000-0008-0000-0900-000041010000}"/>
              </a:ext>
            </a:extLst>
          </xdr:cNvPr>
          <xdr:cNvSpPr txBox="1"/>
        </xdr:nvSpPr>
        <xdr:spPr bwMode="auto">
          <a:xfrm>
            <a:off x="8246791" y="4486889"/>
            <a:ext cx="3623499" cy="4228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C8F05202-2B4A-4C1C-873D-FF596D5708A3}" type="TxLink">
              <a:rPr lang="en-US" sz="1200" b="1" i="0" u="none" strike="noStrike">
                <a:solidFill>
                  <a:srgbClr val="000000"/>
                </a:solidFill>
                <a:latin typeface="Arial" pitchFamily="34" charset="0"/>
                <a:cs typeface="Arial" pitchFamily="34" charset="0"/>
              </a:rPr>
              <a:pPr algn="ctr"/>
              <a:t>%</a:t>
            </a:fld>
            <a:endParaRPr lang="en-US" sz="1200" b="1">
              <a:latin typeface="Arial" pitchFamily="34" charset="0"/>
              <a:cs typeface="Arial" pitchFamily="34" charset="0"/>
            </a:endParaRPr>
          </a:p>
        </xdr:txBody>
      </xdr:sp>
      <xdr:graphicFrame macro="">
        <xdr:nvGraphicFramePr>
          <xdr:cNvPr id="320" name="Linear Dial Needle">
            <a:extLst>
              <a:ext uri="{FF2B5EF4-FFF2-40B4-BE49-F238E27FC236}">
                <a16:creationId xmlns:a16="http://schemas.microsoft.com/office/drawing/2014/main" id="{00000000-0008-0000-0900-000040010000}"/>
              </a:ext>
            </a:extLst>
          </xdr:cNvPr>
          <xdr:cNvGraphicFramePr>
            <a:graphicFrameLocks/>
          </xdr:cNvGraphicFramePr>
        </xdr:nvGraphicFramePr>
        <xdr:xfrm>
          <a:off x="8001364" y="1723891"/>
          <a:ext cx="4100597" cy="2681907"/>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330" name="Dial Needle Circle">
            <a:extLst>
              <a:ext uri="{FF2B5EF4-FFF2-40B4-BE49-F238E27FC236}">
                <a16:creationId xmlns:a16="http://schemas.microsoft.com/office/drawing/2014/main" id="{00000000-0008-0000-0900-00004A010000}"/>
              </a:ext>
            </a:extLst>
          </xdr:cNvPr>
          <xdr:cNvSpPr/>
        </xdr:nvSpPr>
        <xdr:spPr bwMode="auto">
          <a:xfrm>
            <a:off x="9550195" y="3502339"/>
            <a:ext cx="968911" cy="984548"/>
          </a:xfrm>
          <a:prstGeom prst="ellipse">
            <a:avLst/>
          </a:prstGeom>
          <a:solidFill>
            <a:schemeClr val="bg1">
              <a:lumMod val="75000"/>
            </a:schemeClr>
          </a:solidFill>
          <a:ln>
            <a:solidFill>
              <a:schemeClr val="tx1">
                <a:lumMod val="95000"/>
                <a:lumOff val="5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solidFill>
                <a:srgbClr val="7030A0"/>
              </a:solidFill>
            </a:endParaRPr>
          </a:p>
        </xdr:txBody>
      </xdr:sp>
      <xdr:sp macro="" textlink="$F$13">
        <xdr:nvSpPr>
          <xdr:cNvPr id="331" name="Linear Dial Main Value">
            <a:extLst>
              <a:ext uri="{FF2B5EF4-FFF2-40B4-BE49-F238E27FC236}">
                <a16:creationId xmlns:a16="http://schemas.microsoft.com/office/drawing/2014/main" id="{00000000-0008-0000-0900-00004B010000}"/>
              </a:ext>
            </a:extLst>
          </xdr:cNvPr>
          <xdr:cNvSpPr txBox="1"/>
        </xdr:nvSpPr>
        <xdr:spPr bwMode="auto">
          <a:xfrm>
            <a:off x="9495978" y="3757589"/>
            <a:ext cx="1064479" cy="472918"/>
          </a:xfrm>
          <a:prstGeom prst="rect">
            <a:avLst/>
          </a:prstGeom>
          <a:noFill/>
          <a:ln w="9525" cmpd="sng">
            <a:no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58DDE3BF-8006-4DD8-90B7-92F949D0B70C}" type="TxLink">
              <a:rPr lang="en-US" sz="3000" b="1" i="0" u="none" strike="noStrike" cap="none" spc="50">
                <a:ln w="12700" cmpd="sng">
                  <a:solidFill>
                    <a:schemeClr val="tx1"/>
                  </a:solidFill>
                  <a:prstDash val="solid"/>
                </a:ln>
                <a:solidFill>
                  <a:srgbClr val="7030A0"/>
                </a:solidFill>
                <a:effectLst>
                  <a:glow rad="53100">
                    <a:schemeClr val="bg1">
                      <a:lumMod val="50000"/>
                      <a:alpha val="30000"/>
                    </a:schemeClr>
                  </a:glow>
                </a:effectLst>
                <a:latin typeface="Arialri"/>
                <a:cs typeface="Arial" pitchFamily="34" charset="0"/>
              </a:rPr>
              <a:pPr algn="ctr"/>
              <a:t>0</a:t>
            </a:fld>
            <a:endParaRPr lang="en-US" sz="3000" b="1" cap="none" spc="50">
              <a:ln w="12700" cmpd="sng">
                <a:solidFill>
                  <a:schemeClr val="tx1"/>
                </a:solidFill>
                <a:prstDash val="solid"/>
              </a:ln>
              <a:solidFill>
                <a:srgbClr val="7030A0"/>
              </a:solidFill>
              <a:effectLst>
                <a:glow rad="53100">
                  <a:schemeClr val="bg1">
                    <a:lumMod val="50000"/>
                    <a:alpha val="30000"/>
                  </a:schemeClr>
                </a:glow>
              </a:effectLst>
              <a:latin typeface="Arial" pitchFamily="34" charset="0"/>
              <a:cs typeface="Arial" pitchFamily="34" charset="0"/>
            </a:endParaRPr>
          </a:p>
        </xdr:txBody>
      </xdr:sp>
      <xdr:sp macro="" textlink="$F$9">
        <xdr:nvSpPr>
          <xdr:cNvPr id="322" name="Linear Dial Title">
            <a:extLst>
              <a:ext uri="{FF2B5EF4-FFF2-40B4-BE49-F238E27FC236}">
                <a16:creationId xmlns:a16="http://schemas.microsoft.com/office/drawing/2014/main" id="{00000000-0008-0000-0900-000042010000}"/>
              </a:ext>
            </a:extLst>
          </xdr:cNvPr>
          <xdr:cNvSpPr txBox="1"/>
        </xdr:nvSpPr>
        <xdr:spPr bwMode="auto">
          <a:xfrm>
            <a:off x="8380588" y="1284174"/>
            <a:ext cx="3336794" cy="8376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B5676C2B-EE8B-47C7-BF24-4188046027F3}" type="TxLink">
              <a:rPr lang="en-US" sz="2400" b="1" i="0" u="none" strike="noStrike">
                <a:solidFill>
                  <a:srgbClr val="000000"/>
                </a:solidFill>
                <a:latin typeface="Arialri"/>
                <a:cs typeface="Arial" pitchFamily="34" charset="0"/>
              </a:rPr>
              <a:pPr algn="ctr"/>
              <a:t>Avancement Chantier</a:t>
            </a:fld>
            <a:endParaRPr lang="en-US" sz="2400" b="1">
              <a:latin typeface="Arial" pitchFamily="34" charset="0"/>
              <a:cs typeface="Arial" pitchFamily="34" charset="0"/>
            </a:endParaRPr>
          </a:p>
        </xdr:txBody>
      </xdr:sp>
    </xdr:grpSp>
    <xdr:clientData/>
  </xdr:twoCellAnchor>
  <xdr:twoCellAnchor editAs="absolute">
    <xdr:from>
      <xdr:col>26</xdr:col>
      <xdr:colOff>0</xdr:colOff>
      <xdr:row>7</xdr:row>
      <xdr:rowOff>0</xdr:rowOff>
    </xdr:from>
    <xdr:to>
      <xdr:col>28</xdr:col>
      <xdr:colOff>358638</xdr:colOff>
      <xdr:row>9</xdr:row>
      <xdr:rowOff>150351</xdr:rowOff>
    </xdr:to>
    <xdr:sp macro="" textlink="">
      <xdr:nvSpPr>
        <xdr:cNvPr id="36" name="Rectangle à coins arrondis 3">
          <a:hlinkClick xmlns:r="http://schemas.openxmlformats.org/officeDocument/2006/relationships" r:id="rId4"/>
          <a:extLst>
            <a:ext uri="{FF2B5EF4-FFF2-40B4-BE49-F238E27FC236}">
              <a16:creationId xmlns:a16="http://schemas.microsoft.com/office/drawing/2014/main" id="{00000000-0008-0000-0900-000024000000}"/>
            </a:ext>
          </a:extLst>
        </xdr:cNvPr>
        <xdr:cNvSpPr/>
      </xdr:nvSpPr>
      <xdr:spPr bwMode="auto">
        <a:xfrm>
          <a:off x="16344900" y="1828800"/>
          <a:ext cx="1615938" cy="721851"/>
        </a:xfrm>
        <a:prstGeom prst="roundRect">
          <a:avLst/>
        </a:prstGeom>
        <a:solidFill>
          <a:srgbClr val="0A2B5F">
            <a:alpha val="50000"/>
          </a:srgbClr>
        </a:solidFill>
        <a:ln w="9525"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contourW="12700">
          <a:bevelT prst="convex"/>
          <a:bevelB prst="convex"/>
          <a:contourClr>
            <a:srgbClr val="0A2B5F"/>
          </a:contourClr>
        </a:sp3d>
      </xdr:spPr>
      <xdr:txBody>
        <a:bodyPr vertOverflow="clip" wrap="square" lIns="18288" tIns="0" rIns="0" bIns="0" rtlCol="0" anchor="ctr" upright="1"/>
        <a:lstStyle/>
        <a:p>
          <a:pPr marL="0" indent="0" algn="ctr"/>
          <a:r>
            <a:rPr lang="fr-FR" sz="2000" b="1">
              <a:solidFill>
                <a:schemeClr val="bg1"/>
              </a:solidFill>
              <a:latin typeface="+mn-lt"/>
              <a:ea typeface="+mn-ea"/>
              <a:cs typeface="+mn-cs"/>
            </a:rPr>
            <a:t>FICHE</a:t>
          </a:r>
          <a:r>
            <a:rPr lang="fr-FR" sz="2000" b="1" baseline="0">
              <a:solidFill>
                <a:schemeClr val="bg1"/>
              </a:solidFill>
              <a:latin typeface="+mn-lt"/>
              <a:ea typeface="+mn-ea"/>
              <a:cs typeface="+mn-cs"/>
            </a:rPr>
            <a:t> CHANTIER</a:t>
          </a:r>
          <a:endParaRPr lang="fr-FR" sz="2000" b="1">
            <a:solidFill>
              <a:schemeClr val="bg1"/>
            </a:solidFill>
            <a:latin typeface="+mn-lt"/>
            <a:ea typeface="+mn-ea"/>
            <a:cs typeface="+mn-cs"/>
          </a:endParaRPr>
        </a:p>
      </xdr:txBody>
    </xdr:sp>
    <xdr:clientData fPrintsWithSheet="0"/>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f.fauxbaton/Desktop/280127_Fiche%20Chant.xlsx" TargetMode="External"/><Relationship Id="rId1" Type="http://schemas.openxmlformats.org/officeDocument/2006/relationships/externalLinkPath" Target="/Users/f.fauxbaton/Desktop/280127_Fiche%20Cha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onnées à renseigner"/>
      <sheetName val="PdG"/>
      <sheetName val="Fiche Cadrage"/>
      <sheetName val="Fiche Projet n°"/>
      <sheetName val="PDCA n°"/>
      <sheetName val="Synthèse J20"/>
      <sheetName val="J18 (2)"/>
      <sheetName val="Synthèse J18"/>
      <sheetName val="J18"/>
      <sheetName val="Synthèse J17"/>
      <sheetName val="J17"/>
      <sheetName val="Synthèse J16"/>
      <sheetName val="Synthèse J15"/>
      <sheetName val="J15"/>
      <sheetName val="Synthèse J14"/>
      <sheetName val="J14_1"/>
      <sheetName val="J14_2"/>
      <sheetName val="Synthèse J12"/>
      <sheetName val="Synthèse J11"/>
      <sheetName val="J11"/>
      <sheetName val="Synthèse J9-10"/>
      <sheetName val="Synthèse J8"/>
      <sheetName val="Synthèse J7"/>
      <sheetName val="J7"/>
      <sheetName val="Synthèse J5-6"/>
      <sheetName val="Synthèse J4"/>
      <sheetName val="J4"/>
      <sheetName val="Synthèse J3"/>
      <sheetName val="J3"/>
      <sheetName val="Synthèse J1"/>
      <sheetName val="J1.1"/>
      <sheetName val="J1.2"/>
      <sheetName val="J1.3"/>
      <sheetName val="Feuil5"/>
      <sheetName val="CALCUL indicateurs"/>
      <sheetName val="MENU DEROULANT"/>
      <sheetName val="Widget Showcase Calcs"/>
      <sheetName val="Example Dashboard Calculations"/>
    </sheetNames>
    <sheetDataSet>
      <sheetData sheetId="0"/>
      <sheetData sheetId="1" refreshError="1"/>
      <sheetData sheetId="2"/>
      <sheetData sheetId="3"/>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image" Target="../media/image15.emf"/><Relationship Id="rId4" Type="http://schemas.openxmlformats.org/officeDocument/2006/relationships/control" Target="../activeX/activeX1.xml"/></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04B3D-12C8-4C7D-A2F7-729445EE5AA3}">
  <dimension ref="A1:T75"/>
  <sheetViews>
    <sheetView showGridLines="0" topLeftCell="A4" zoomScaleNormal="100" zoomScaleSheetLayoutView="85" workbookViewId="0">
      <selection activeCell="M15" sqref="M15:P18"/>
    </sheetView>
  </sheetViews>
  <sheetFormatPr defaultColWidth="0" defaultRowHeight="14.1" customHeight="1" zeroHeight="1"/>
  <cols>
    <col min="1" max="1" width="2.140625" style="64" customWidth="1"/>
    <col min="2" max="2" width="11.42578125" style="64" customWidth="1"/>
    <col min="3" max="3" width="6.5703125" style="64" customWidth="1"/>
    <col min="4" max="4" width="4.5703125" style="64" customWidth="1"/>
    <col min="5" max="5" width="11.42578125" style="64" customWidth="1"/>
    <col min="6" max="6" width="2.140625" style="64" customWidth="1"/>
    <col min="7" max="7" width="1.5703125" style="64" customWidth="1"/>
    <col min="8" max="8" width="7.42578125" style="64" customWidth="1"/>
    <col min="9" max="10" width="11.42578125" style="64" customWidth="1"/>
    <col min="11" max="12" width="0.5703125" style="64" customWidth="1"/>
    <col min="13" max="13" width="9.5703125" style="64" customWidth="1"/>
    <col min="14" max="14" width="1.5703125" style="64" customWidth="1"/>
    <col min="15" max="19" width="11.42578125" style="64" customWidth="1"/>
    <col min="20" max="20" width="2.140625" style="64" customWidth="1"/>
    <col min="21" max="16384" width="11.42578125" style="64" hidden="1"/>
  </cols>
  <sheetData>
    <row r="1" spans="2:19" ht="11.25" customHeight="1"/>
    <row r="2" spans="2:19" ht="34.15" customHeight="1">
      <c r="D2" s="134" t="s">
        <v>0</v>
      </c>
      <c r="E2" s="134"/>
      <c r="F2" s="134"/>
      <c r="G2" s="134"/>
      <c r="H2" s="134"/>
      <c r="I2" s="134"/>
      <c r="J2" s="134"/>
      <c r="K2" s="134"/>
      <c r="L2" s="134"/>
      <c r="M2" s="134"/>
      <c r="N2" s="134"/>
      <c r="O2" s="134"/>
      <c r="P2" s="134"/>
      <c r="Q2" s="134"/>
      <c r="R2" s="135"/>
      <c r="S2" s="135"/>
    </row>
    <row r="3" spans="2:19" ht="8.25" customHeight="1"/>
    <row r="4" spans="2:19" ht="16.899999999999999" customHeight="1">
      <c r="B4" s="136" t="s">
        <v>1</v>
      </c>
      <c r="C4" s="136"/>
      <c r="D4" s="136"/>
      <c r="E4" s="136"/>
      <c r="F4" s="136"/>
      <c r="G4" s="136"/>
      <c r="H4" s="136"/>
      <c r="I4" s="136"/>
      <c r="J4" s="136"/>
      <c r="K4" s="136"/>
      <c r="L4" s="136" t="s">
        <v>2</v>
      </c>
      <c r="M4" s="136"/>
      <c r="N4" s="136"/>
      <c r="O4" s="136"/>
      <c r="P4" s="136"/>
      <c r="Q4" s="73" t="s">
        <v>3</v>
      </c>
      <c r="R4" s="73" t="s">
        <v>4</v>
      </c>
      <c r="S4" s="73" t="s">
        <v>5</v>
      </c>
    </row>
    <row r="5" spans="2:19" ht="21" customHeight="1">
      <c r="B5" s="137" t="s">
        <v>6</v>
      </c>
      <c r="C5" s="138"/>
      <c r="D5" s="138"/>
      <c r="E5" s="138"/>
      <c r="F5" s="138"/>
      <c r="G5" s="138"/>
      <c r="H5" s="138"/>
      <c r="I5" s="138"/>
      <c r="J5" s="138"/>
      <c r="K5" s="139"/>
      <c r="L5" s="128"/>
      <c r="M5" s="128"/>
      <c r="N5" s="128"/>
      <c r="O5" s="128"/>
      <c r="P5" s="128"/>
      <c r="Q5" s="72"/>
      <c r="R5" s="71"/>
      <c r="S5" s="71"/>
    </row>
    <row r="6" spans="2:19" ht="21" customHeight="1">
      <c r="B6" s="125" t="s">
        <v>7</v>
      </c>
      <c r="C6" s="126"/>
      <c r="D6" s="126"/>
      <c r="E6" s="126"/>
      <c r="F6" s="126"/>
      <c r="G6" s="126"/>
      <c r="H6" s="126"/>
      <c r="I6" s="126"/>
      <c r="J6" s="126"/>
      <c r="K6" s="127"/>
      <c r="L6" s="128"/>
      <c r="M6" s="128"/>
      <c r="N6" s="128"/>
      <c r="O6" s="128"/>
      <c r="P6" s="128"/>
      <c r="Q6" s="72"/>
      <c r="R6" s="71"/>
      <c r="S6" s="71"/>
    </row>
    <row r="7" spans="2:19" ht="21" customHeight="1">
      <c r="B7" s="125" t="s">
        <v>8</v>
      </c>
      <c r="C7" s="126"/>
      <c r="D7" s="126"/>
      <c r="E7" s="126"/>
      <c r="F7" s="126"/>
      <c r="G7" s="126"/>
      <c r="H7" s="126"/>
      <c r="I7" s="126"/>
      <c r="J7" s="126"/>
      <c r="K7" s="127"/>
      <c r="L7" s="128"/>
      <c r="M7" s="128"/>
      <c r="N7" s="128"/>
      <c r="O7" s="128"/>
      <c r="P7" s="128"/>
      <c r="Q7" s="72"/>
      <c r="R7" s="71"/>
      <c r="S7" s="76"/>
    </row>
    <row r="8" spans="2:19" ht="19.899999999999999" customHeight="1">
      <c r="B8" s="129" t="s">
        <v>9</v>
      </c>
      <c r="C8" s="129"/>
      <c r="D8" s="129"/>
      <c r="E8" s="129"/>
      <c r="F8" s="129"/>
      <c r="G8" s="129"/>
      <c r="H8" s="129"/>
      <c r="I8" s="129"/>
      <c r="J8" s="129"/>
      <c r="K8" s="129"/>
      <c r="L8" s="129"/>
      <c r="M8" s="129"/>
      <c r="N8" s="129"/>
      <c r="O8" s="129"/>
      <c r="P8" s="129"/>
      <c r="Q8" s="129"/>
    </row>
    <row r="9" spans="2:19" ht="10.9" customHeight="1">
      <c r="B9" s="130" t="s">
        <v>10</v>
      </c>
      <c r="C9" s="131"/>
      <c r="D9" s="131"/>
      <c r="E9" s="131"/>
      <c r="F9" s="131"/>
      <c r="G9" s="131"/>
      <c r="H9" s="131"/>
      <c r="I9" s="131"/>
      <c r="J9" s="132"/>
      <c r="K9" s="74">
        <v>45413</v>
      </c>
      <c r="L9" s="75"/>
      <c r="M9" s="133" t="s">
        <v>11</v>
      </c>
      <c r="N9" s="133"/>
      <c r="O9" s="133"/>
      <c r="P9" s="133"/>
      <c r="Q9" s="133"/>
      <c r="R9" s="117" t="s">
        <v>12</v>
      </c>
      <c r="S9" s="117"/>
    </row>
    <row r="10" spans="2:19" ht="21" customHeight="1">
      <c r="E10" s="77"/>
      <c r="R10" s="118" t="s">
        <v>13</v>
      </c>
      <c r="S10" s="119"/>
    </row>
    <row r="11" spans="2:19" ht="21" customHeight="1">
      <c r="O11"/>
      <c r="R11" s="119"/>
      <c r="S11" s="119"/>
    </row>
    <row r="12" spans="2:19" ht="12.75" customHeight="1">
      <c r="B12" s="120" t="s">
        <v>14</v>
      </c>
      <c r="C12" s="120"/>
      <c r="D12" s="120"/>
      <c r="E12" s="120"/>
      <c r="F12" s="120"/>
      <c r="G12" s="120"/>
      <c r="H12" s="120"/>
      <c r="I12" s="120"/>
      <c r="J12" s="120"/>
      <c r="K12" s="65"/>
      <c r="L12" s="65"/>
      <c r="M12" s="120" t="s">
        <v>15</v>
      </c>
      <c r="N12" s="120"/>
      <c r="O12" s="120"/>
      <c r="P12" s="120"/>
      <c r="Q12" s="120"/>
      <c r="R12" s="120"/>
      <c r="S12" s="120"/>
    </row>
    <row r="13" spans="2:19" ht="12" customHeight="1" thickBot="1">
      <c r="B13" s="120"/>
      <c r="C13" s="120"/>
      <c r="D13" s="120"/>
      <c r="E13" s="120"/>
      <c r="F13" s="120"/>
      <c r="G13" s="120"/>
      <c r="H13" s="120"/>
      <c r="I13" s="120"/>
      <c r="J13" s="120"/>
      <c r="K13" s="65"/>
      <c r="L13" s="65"/>
      <c r="M13" s="120"/>
      <c r="N13" s="120"/>
      <c r="O13" s="120"/>
      <c r="P13" s="120"/>
      <c r="Q13" s="120"/>
      <c r="R13" s="120"/>
      <c r="S13" s="120"/>
    </row>
    <row r="14" spans="2:19" ht="16.899999999999999" customHeight="1" thickTop="1">
      <c r="B14" s="121" t="s">
        <v>16</v>
      </c>
      <c r="C14" s="122"/>
      <c r="D14" s="122"/>
      <c r="E14" s="122"/>
      <c r="F14" s="122" t="s">
        <v>17</v>
      </c>
      <c r="G14" s="122"/>
      <c r="H14" s="122"/>
      <c r="I14" s="122"/>
      <c r="J14" s="123"/>
      <c r="K14" s="70"/>
      <c r="L14" s="70"/>
      <c r="M14" s="122" t="s">
        <v>18</v>
      </c>
      <c r="N14" s="122"/>
      <c r="O14" s="122"/>
      <c r="P14" s="122"/>
      <c r="Q14" s="122" t="s">
        <v>19</v>
      </c>
      <c r="R14" s="122"/>
      <c r="S14" s="124"/>
    </row>
    <row r="15" spans="2:19" ht="28.5" customHeight="1">
      <c r="B15" s="81" t="s">
        <v>20</v>
      </c>
      <c r="C15" s="82"/>
      <c r="D15" s="82"/>
      <c r="E15" s="83"/>
      <c r="F15" s="81" t="s">
        <v>21</v>
      </c>
      <c r="G15" s="82"/>
      <c r="H15" s="82"/>
      <c r="I15" s="82"/>
      <c r="J15" s="83"/>
      <c r="K15" s="66"/>
      <c r="L15" s="67"/>
      <c r="M15" s="90" t="s">
        <v>22</v>
      </c>
      <c r="N15" s="91"/>
      <c r="O15" s="91"/>
      <c r="P15" s="92"/>
      <c r="Q15" s="90" t="s">
        <v>23</v>
      </c>
      <c r="R15" s="99"/>
      <c r="S15" s="100"/>
    </row>
    <row r="16" spans="2:19" ht="28.5" customHeight="1">
      <c r="B16" s="84"/>
      <c r="C16" s="85"/>
      <c r="D16" s="85"/>
      <c r="E16" s="86"/>
      <c r="F16" s="84"/>
      <c r="G16" s="85"/>
      <c r="H16" s="85"/>
      <c r="I16" s="85"/>
      <c r="J16" s="86"/>
      <c r="K16" s="66"/>
      <c r="L16" s="67"/>
      <c r="M16" s="93"/>
      <c r="N16" s="94"/>
      <c r="O16" s="94"/>
      <c r="P16" s="95"/>
      <c r="Q16" s="101"/>
      <c r="R16" s="102"/>
      <c r="S16" s="103"/>
    </row>
    <row r="17" spans="2:19" ht="34.15" customHeight="1">
      <c r="B17" s="84"/>
      <c r="C17" s="85"/>
      <c r="D17" s="85"/>
      <c r="E17" s="86"/>
      <c r="F17" s="84"/>
      <c r="G17" s="85"/>
      <c r="H17" s="85"/>
      <c r="I17" s="85"/>
      <c r="J17" s="86"/>
      <c r="K17" s="66"/>
      <c r="L17" s="67"/>
      <c r="M17" s="93"/>
      <c r="N17" s="94"/>
      <c r="O17" s="94"/>
      <c r="P17" s="95"/>
      <c r="Q17" s="101"/>
      <c r="R17" s="102"/>
      <c r="S17" s="103"/>
    </row>
    <row r="18" spans="2:19" ht="42.95" customHeight="1" thickBot="1">
      <c r="B18" s="87"/>
      <c r="C18" s="88"/>
      <c r="D18" s="88"/>
      <c r="E18" s="89"/>
      <c r="F18" s="87"/>
      <c r="G18" s="88"/>
      <c r="H18" s="88"/>
      <c r="I18" s="88"/>
      <c r="J18" s="89"/>
      <c r="K18" s="68"/>
      <c r="L18" s="69"/>
      <c r="M18" s="96"/>
      <c r="N18" s="97"/>
      <c r="O18" s="97"/>
      <c r="P18" s="98"/>
      <c r="Q18" s="104"/>
      <c r="R18" s="105"/>
      <c r="S18" s="106"/>
    </row>
    <row r="19" spans="2:19" ht="9.75" customHeight="1" thickTop="1">
      <c r="B19" s="107" t="s">
        <v>24</v>
      </c>
      <c r="C19" s="107"/>
      <c r="D19" s="107"/>
      <c r="E19" s="107"/>
      <c r="F19" s="107"/>
    </row>
    <row r="20" spans="2:19" ht="6.75" customHeight="1">
      <c r="B20" s="107"/>
      <c r="C20" s="107"/>
      <c r="D20" s="107"/>
      <c r="E20" s="107"/>
      <c r="F20" s="107"/>
      <c r="H20" s="108" t="s">
        <v>25</v>
      </c>
      <c r="I20" s="109"/>
      <c r="J20" s="109"/>
      <c r="K20" s="109"/>
      <c r="L20" s="109"/>
      <c r="M20" s="109"/>
      <c r="N20" s="109"/>
      <c r="O20" s="109"/>
      <c r="P20" s="109"/>
      <c r="Q20" s="109"/>
      <c r="R20" s="109"/>
      <c r="S20" s="110"/>
    </row>
    <row r="21" spans="2:19" ht="6.75" customHeight="1">
      <c r="B21" s="107"/>
      <c r="C21" s="107"/>
      <c r="D21" s="107"/>
      <c r="E21" s="107"/>
      <c r="F21" s="107"/>
      <c r="H21" s="111"/>
      <c r="I21" s="112"/>
      <c r="J21" s="112"/>
      <c r="K21" s="112"/>
      <c r="L21" s="112"/>
      <c r="M21" s="112"/>
      <c r="N21" s="112"/>
      <c r="O21" s="112"/>
      <c r="P21" s="112"/>
      <c r="Q21" s="112"/>
      <c r="R21" s="112"/>
      <c r="S21" s="113"/>
    </row>
    <row r="22" spans="2:19" ht="6.75" customHeight="1">
      <c r="B22" s="78" t="s">
        <v>26</v>
      </c>
      <c r="C22" s="78"/>
      <c r="D22" s="79" t="s">
        <v>27</v>
      </c>
      <c r="E22" s="79"/>
      <c r="F22" s="79"/>
      <c r="H22" s="111"/>
      <c r="I22" s="112"/>
      <c r="J22" s="112"/>
      <c r="K22" s="112"/>
      <c r="L22" s="112"/>
      <c r="M22" s="112"/>
      <c r="N22" s="112"/>
      <c r="O22" s="112"/>
      <c r="P22" s="112"/>
      <c r="Q22" s="112"/>
      <c r="R22" s="112"/>
      <c r="S22" s="113"/>
    </row>
    <row r="23" spans="2:19" ht="6.75" customHeight="1">
      <c r="B23" s="78"/>
      <c r="C23" s="78"/>
      <c r="D23" s="79"/>
      <c r="E23" s="79"/>
      <c r="F23" s="79"/>
      <c r="H23" s="111"/>
      <c r="I23" s="112"/>
      <c r="J23" s="112"/>
      <c r="K23" s="112"/>
      <c r="L23" s="112"/>
      <c r="M23" s="112"/>
      <c r="N23" s="112"/>
      <c r="O23" s="112"/>
      <c r="P23" s="112"/>
      <c r="Q23" s="112"/>
      <c r="R23" s="112"/>
      <c r="S23" s="113"/>
    </row>
    <row r="24" spans="2:19" ht="6.75" customHeight="1">
      <c r="B24" s="78"/>
      <c r="C24" s="78"/>
      <c r="D24" s="79"/>
      <c r="E24" s="79"/>
      <c r="F24" s="79"/>
      <c r="H24" s="111"/>
      <c r="I24" s="112"/>
      <c r="J24" s="112"/>
      <c r="K24" s="112"/>
      <c r="L24" s="112"/>
      <c r="M24" s="112"/>
      <c r="N24" s="112"/>
      <c r="O24" s="112"/>
      <c r="P24" s="112"/>
      <c r="Q24" s="112"/>
      <c r="R24" s="112"/>
      <c r="S24" s="113"/>
    </row>
    <row r="25" spans="2:19" ht="6.75" customHeight="1">
      <c r="B25" s="78" t="s">
        <v>28</v>
      </c>
      <c r="C25" s="78"/>
      <c r="D25" s="79" t="s">
        <v>29</v>
      </c>
      <c r="E25" s="79"/>
      <c r="F25" s="79"/>
      <c r="H25" s="111"/>
      <c r="I25" s="112"/>
      <c r="J25" s="112"/>
      <c r="K25" s="112"/>
      <c r="L25" s="112"/>
      <c r="M25" s="112"/>
      <c r="N25" s="112"/>
      <c r="O25" s="112"/>
      <c r="P25" s="112"/>
      <c r="Q25" s="112"/>
      <c r="R25" s="112"/>
      <c r="S25" s="113"/>
    </row>
    <row r="26" spans="2:19" ht="6.75" customHeight="1">
      <c r="B26" s="78"/>
      <c r="C26" s="78"/>
      <c r="D26" s="79"/>
      <c r="E26" s="79"/>
      <c r="F26" s="79"/>
      <c r="H26" s="111"/>
      <c r="I26" s="112"/>
      <c r="J26" s="112"/>
      <c r="K26" s="112"/>
      <c r="L26" s="112"/>
      <c r="M26" s="112"/>
      <c r="N26" s="112"/>
      <c r="O26" s="112"/>
      <c r="P26" s="112"/>
      <c r="Q26" s="112"/>
      <c r="R26" s="112"/>
      <c r="S26" s="113"/>
    </row>
    <row r="27" spans="2:19" ht="6.75" customHeight="1">
      <c r="B27" s="78"/>
      <c r="C27" s="78"/>
      <c r="D27" s="79"/>
      <c r="E27" s="79"/>
      <c r="F27" s="79"/>
      <c r="H27" s="111"/>
      <c r="I27" s="112"/>
      <c r="J27" s="112"/>
      <c r="K27" s="112"/>
      <c r="L27" s="112"/>
      <c r="M27" s="112"/>
      <c r="N27" s="112"/>
      <c r="O27" s="112"/>
      <c r="P27" s="112"/>
      <c r="Q27" s="112"/>
      <c r="R27" s="112"/>
      <c r="S27" s="113"/>
    </row>
    <row r="28" spans="2:19" ht="6.75" customHeight="1">
      <c r="B28" s="79" t="s">
        <v>30</v>
      </c>
      <c r="C28" s="79"/>
      <c r="D28" s="80" t="s">
        <v>31</v>
      </c>
      <c r="E28" s="80"/>
      <c r="F28" s="80"/>
      <c r="H28" s="111"/>
      <c r="I28" s="112"/>
      <c r="J28" s="112"/>
      <c r="K28" s="112"/>
      <c r="L28" s="112"/>
      <c r="M28" s="112"/>
      <c r="N28" s="112"/>
      <c r="O28" s="112"/>
      <c r="P28" s="112"/>
      <c r="Q28" s="112"/>
      <c r="R28" s="112"/>
      <c r="S28" s="113"/>
    </row>
    <row r="29" spans="2:19" ht="6.75" customHeight="1">
      <c r="B29" s="79"/>
      <c r="C29" s="79"/>
      <c r="D29" s="80"/>
      <c r="E29" s="80"/>
      <c r="F29" s="80"/>
      <c r="H29" s="111"/>
      <c r="I29" s="112"/>
      <c r="J29" s="112"/>
      <c r="K29" s="112"/>
      <c r="L29" s="112"/>
      <c r="M29" s="112"/>
      <c r="N29" s="112"/>
      <c r="O29" s="112"/>
      <c r="P29" s="112"/>
      <c r="Q29" s="112"/>
      <c r="R29" s="112"/>
      <c r="S29" s="113"/>
    </row>
    <row r="30" spans="2:19" ht="6.75" customHeight="1">
      <c r="B30" s="79"/>
      <c r="C30" s="79"/>
      <c r="D30" s="80"/>
      <c r="E30" s="80"/>
      <c r="F30" s="80"/>
      <c r="H30" s="111"/>
      <c r="I30" s="112"/>
      <c r="J30" s="112"/>
      <c r="K30" s="112"/>
      <c r="L30" s="112"/>
      <c r="M30" s="112"/>
      <c r="N30" s="112"/>
      <c r="O30" s="112"/>
      <c r="P30" s="112"/>
      <c r="Q30" s="112"/>
      <c r="R30" s="112"/>
      <c r="S30" s="113"/>
    </row>
    <row r="31" spans="2:19" ht="6.75" customHeight="1">
      <c r="B31" s="80"/>
      <c r="C31" s="80"/>
      <c r="D31" s="80"/>
      <c r="E31" s="80"/>
      <c r="F31" s="80"/>
      <c r="H31" s="111"/>
      <c r="I31" s="112"/>
      <c r="J31" s="112"/>
      <c r="K31" s="112"/>
      <c r="L31" s="112"/>
      <c r="M31" s="112"/>
      <c r="N31" s="112"/>
      <c r="O31" s="112"/>
      <c r="P31" s="112"/>
      <c r="Q31" s="112"/>
      <c r="R31" s="112"/>
      <c r="S31" s="113"/>
    </row>
    <row r="32" spans="2:19" ht="6.75" customHeight="1">
      <c r="B32" s="80"/>
      <c r="C32" s="80"/>
      <c r="D32" s="80"/>
      <c r="E32" s="80"/>
      <c r="F32" s="80"/>
      <c r="H32" s="111"/>
      <c r="I32" s="112"/>
      <c r="J32" s="112"/>
      <c r="K32" s="112"/>
      <c r="L32" s="112"/>
      <c r="M32" s="112"/>
      <c r="N32" s="112"/>
      <c r="O32" s="112"/>
      <c r="P32" s="112"/>
      <c r="Q32" s="112"/>
      <c r="R32" s="112"/>
      <c r="S32" s="113"/>
    </row>
    <row r="33" spans="2:19" ht="6.75" customHeight="1">
      <c r="B33" s="80"/>
      <c r="C33" s="80"/>
      <c r="D33" s="80"/>
      <c r="E33" s="80"/>
      <c r="F33" s="80"/>
      <c r="H33" s="111"/>
      <c r="I33" s="112"/>
      <c r="J33" s="112"/>
      <c r="K33" s="112"/>
      <c r="L33" s="112"/>
      <c r="M33" s="112"/>
      <c r="N33" s="112"/>
      <c r="O33" s="112"/>
      <c r="P33" s="112"/>
      <c r="Q33" s="112"/>
      <c r="R33" s="112"/>
      <c r="S33" s="113"/>
    </row>
    <row r="34" spans="2:19" ht="6.75" customHeight="1">
      <c r="B34" s="80"/>
      <c r="C34" s="80"/>
      <c r="D34" s="80"/>
      <c r="E34" s="80"/>
      <c r="F34" s="80"/>
      <c r="H34" s="111"/>
      <c r="I34" s="112"/>
      <c r="J34" s="112"/>
      <c r="K34" s="112"/>
      <c r="L34" s="112"/>
      <c r="M34" s="112"/>
      <c r="N34" s="112"/>
      <c r="O34" s="112"/>
      <c r="P34" s="112"/>
      <c r="Q34" s="112"/>
      <c r="R34" s="112"/>
      <c r="S34" s="113"/>
    </row>
    <row r="35" spans="2:19" ht="6.75" customHeight="1">
      <c r="B35" s="80"/>
      <c r="C35" s="80"/>
      <c r="D35" s="80"/>
      <c r="E35" s="80"/>
      <c r="F35" s="80"/>
      <c r="H35" s="111"/>
      <c r="I35" s="112"/>
      <c r="J35" s="112"/>
      <c r="K35" s="112"/>
      <c r="L35" s="112"/>
      <c r="M35" s="112"/>
      <c r="N35" s="112"/>
      <c r="O35" s="112"/>
      <c r="P35" s="112"/>
      <c r="Q35" s="112"/>
      <c r="R35" s="112"/>
      <c r="S35" s="113"/>
    </row>
    <row r="36" spans="2:19" ht="6.75" customHeight="1">
      <c r="B36" s="80"/>
      <c r="C36" s="80"/>
      <c r="D36" s="80"/>
      <c r="E36" s="80"/>
      <c r="F36" s="80"/>
      <c r="H36" s="111"/>
      <c r="I36" s="112"/>
      <c r="J36" s="112"/>
      <c r="K36" s="112"/>
      <c r="L36" s="112"/>
      <c r="M36" s="112"/>
      <c r="N36" s="112"/>
      <c r="O36" s="112"/>
      <c r="P36" s="112"/>
      <c r="Q36" s="112"/>
      <c r="R36" s="112"/>
      <c r="S36" s="113"/>
    </row>
    <row r="37" spans="2:19" ht="6.75" customHeight="1">
      <c r="B37" s="78" t="s">
        <v>32</v>
      </c>
      <c r="C37" s="78"/>
      <c r="D37" s="79" t="s">
        <v>33</v>
      </c>
      <c r="E37" s="79"/>
      <c r="F37" s="79"/>
      <c r="H37" s="111"/>
      <c r="I37" s="112"/>
      <c r="J37" s="112"/>
      <c r="K37" s="112"/>
      <c r="L37" s="112"/>
      <c r="M37" s="112"/>
      <c r="N37" s="112"/>
      <c r="O37" s="112"/>
      <c r="P37" s="112"/>
      <c r="Q37" s="112"/>
      <c r="R37" s="112"/>
      <c r="S37" s="113"/>
    </row>
    <row r="38" spans="2:19" ht="6.75" customHeight="1">
      <c r="B38" s="78"/>
      <c r="C38" s="78"/>
      <c r="D38" s="79"/>
      <c r="E38" s="79"/>
      <c r="F38" s="79"/>
      <c r="H38" s="111"/>
      <c r="I38" s="112"/>
      <c r="J38" s="112"/>
      <c r="K38" s="112"/>
      <c r="L38" s="112"/>
      <c r="M38" s="112"/>
      <c r="N38" s="112"/>
      <c r="O38" s="112"/>
      <c r="P38" s="112"/>
      <c r="Q38" s="112"/>
      <c r="R38" s="112"/>
      <c r="S38" s="113"/>
    </row>
    <row r="39" spans="2:19" ht="6.75" customHeight="1">
      <c r="B39" s="78"/>
      <c r="C39" s="78"/>
      <c r="D39" s="79"/>
      <c r="E39" s="79"/>
      <c r="F39" s="79"/>
      <c r="H39" s="114"/>
      <c r="I39" s="115"/>
      <c r="J39" s="115"/>
      <c r="K39" s="115"/>
      <c r="L39" s="115"/>
      <c r="M39" s="115"/>
      <c r="N39" s="115"/>
      <c r="O39" s="115"/>
      <c r="P39" s="115"/>
      <c r="Q39" s="115"/>
      <c r="R39" s="115"/>
      <c r="S39" s="116"/>
    </row>
    <row r="40" spans="2:19" ht="11.25" customHeight="1"/>
    <row r="41" spans="2:19" ht="12.75" hidden="1" customHeight="1"/>
    <row r="42" spans="2:19" ht="12.75" hidden="1" customHeight="1"/>
    <row r="43" spans="2:19" ht="12.75" hidden="1" customHeight="1"/>
    <row r="44" spans="2:19" ht="12.75" hidden="1" customHeight="1"/>
    <row r="45" spans="2:19" ht="12.75" hidden="1" customHeight="1"/>
    <row r="46" spans="2:19" ht="12.75" hidden="1" customHeight="1"/>
    <row r="47" spans="2:19" ht="12.75" hidden="1" customHeight="1"/>
    <row r="48" spans="2:19" ht="12.75" hidden="1" customHeight="1"/>
    <row r="49" s="64" customFormat="1" ht="12.75" hidden="1" customHeight="1"/>
    <row r="50" s="64" customFormat="1" ht="12.75" hidden="1" customHeight="1"/>
    <row r="51" s="64" customFormat="1" ht="14.1" hidden="1" customHeight="1"/>
    <row r="52" s="64" customFormat="1" ht="14.1" hidden="1" customHeight="1"/>
    <row r="53" s="64" customFormat="1" ht="14.1" hidden="1" customHeight="1"/>
    <row r="54" s="64" customFormat="1" ht="14.1" hidden="1" customHeight="1"/>
    <row r="55" s="64" customFormat="1" ht="14.1" hidden="1" customHeight="1"/>
    <row r="56" s="64" customFormat="1" ht="14.1" hidden="1" customHeight="1"/>
    <row r="57" s="64" customFormat="1" ht="14.1" hidden="1" customHeight="1"/>
    <row r="58" s="64" customFormat="1" ht="14.1" hidden="1" customHeight="1"/>
    <row r="59" s="64" customFormat="1" ht="14.1" hidden="1" customHeight="1"/>
    <row r="60" s="64" customFormat="1" ht="14.1" hidden="1" customHeight="1"/>
    <row r="61" s="64" customFormat="1" ht="14.1" hidden="1" customHeight="1"/>
    <row r="62" s="64" customFormat="1" ht="14.1" hidden="1" customHeight="1"/>
    <row r="63" s="64" customFormat="1" ht="14.1" hidden="1" customHeight="1"/>
    <row r="64" s="64" customFormat="1" ht="14.1" hidden="1" customHeight="1"/>
    <row r="65" s="64" customFormat="1" ht="14.1" hidden="1" customHeight="1"/>
    <row r="66" s="64" customFormat="1" ht="14.1" hidden="1" customHeight="1"/>
    <row r="67" s="64" customFormat="1" ht="14.1" hidden="1" customHeight="1"/>
    <row r="68" s="64" customFormat="1" ht="14.1" hidden="1" customHeight="1"/>
    <row r="69" s="64" customFormat="1" ht="14.1" customHeight="1"/>
    <row r="70" s="64" customFormat="1" ht="14.1" customHeight="1"/>
    <row r="71" s="64" customFormat="1" ht="14.1" customHeight="1"/>
    <row r="72" s="64" customFormat="1" ht="14.1" customHeight="1"/>
    <row r="73" s="64" customFormat="1" ht="14.1" customHeight="1"/>
    <row r="74" s="64" customFormat="1" ht="14.1" customHeight="1"/>
    <row r="75" s="64" customFormat="1" ht="14.1" customHeight="1"/>
  </sheetData>
  <mergeCells count="39">
    <mergeCell ref="R2:S2"/>
    <mergeCell ref="B4:K4"/>
    <mergeCell ref="L4:P4"/>
    <mergeCell ref="B5:K5"/>
    <mergeCell ref="L5:P5"/>
    <mergeCell ref="B6:K6"/>
    <mergeCell ref="L6:P6"/>
    <mergeCell ref="B7:K7"/>
    <mergeCell ref="L7:P7"/>
    <mergeCell ref="D2:Q2"/>
    <mergeCell ref="D28:F30"/>
    <mergeCell ref="B31:C33"/>
    <mergeCell ref="D31:F33"/>
    <mergeCell ref="R9:S9"/>
    <mergeCell ref="R10:S11"/>
    <mergeCell ref="B12:J13"/>
    <mergeCell ref="M12:S13"/>
    <mergeCell ref="B14:E14"/>
    <mergeCell ref="F14:J14"/>
    <mergeCell ref="M14:P14"/>
    <mergeCell ref="Q14:S14"/>
    <mergeCell ref="B9:J9"/>
    <mergeCell ref="M9:Q9"/>
    <mergeCell ref="B34:C36"/>
    <mergeCell ref="D34:F36"/>
    <mergeCell ref="B8:Q8"/>
    <mergeCell ref="B15:E18"/>
    <mergeCell ref="F15:J18"/>
    <mergeCell ref="M15:P18"/>
    <mergeCell ref="Q15:S18"/>
    <mergeCell ref="B19:F21"/>
    <mergeCell ref="H20:S39"/>
    <mergeCell ref="B22:C24"/>
    <mergeCell ref="D22:F24"/>
    <mergeCell ref="B25:C27"/>
    <mergeCell ref="D25:F27"/>
    <mergeCell ref="B37:C39"/>
    <mergeCell ref="D37:F39"/>
    <mergeCell ref="B28:C30"/>
  </mergeCells>
  <printOptions horizontalCentered="1" verticalCentered="1"/>
  <pageMargins left="0" right="0" top="0" bottom="0" header="0" footer="0"/>
  <pageSetup paperSize="9" scale="9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B7C64-DB94-405D-A32A-A403E4F79E85}">
  <dimension ref="A1:T75"/>
  <sheetViews>
    <sheetView showGridLines="0" zoomScaleNormal="100" zoomScaleSheetLayoutView="85" workbookViewId="0">
      <selection activeCell="M12" sqref="M12:S13"/>
    </sheetView>
  </sheetViews>
  <sheetFormatPr defaultColWidth="0" defaultRowHeight="14.1" customHeight="1" zeroHeight="1"/>
  <cols>
    <col min="1" max="1" width="2.140625" style="64" customWidth="1"/>
    <col min="2" max="2" width="11.42578125" style="64" customWidth="1"/>
    <col min="3" max="3" width="6.5703125" style="64" customWidth="1"/>
    <col min="4" max="4" width="4.5703125" style="64" customWidth="1"/>
    <col min="5" max="5" width="11.42578125" style="64" customWidth="1"/>
    <col min="6" max="6" width="2.140625" style="64" customWidth="1"/>
    <col min="7" max="7" width="1.5703125" style="64" customWidth="1"/>
    <col min="8" max="8" width="7.42578125" style="64" customWidth="1"/>
    <col min="9" max="10" width="11.42578125" style="64" customWidth="1"/>
    <col min="11" max="12" width="0.5703125" style="64" customWidth="1"/>
    <col min="13" max="13" width="9.5703125" style="64" customWidth="1"/>
    <col min="14" max="14" width="1.5703125" style="64" customWidth="1"/>
    <col min="15" max="19" width="11.42578125" style="64" customWidth="1"/>
    <col min="20" max="20" width="2.140625" style="64" customWidth="1"/>
    <col min="21" max="16384" width="11.42578125" style="64" hidden="1"/>
  </cols>
  <sheetData>
    <row r="1" spans="2:19" ht="11.25" customHeight="1"/>
    <row r="2" spans="2:19" ht="34.15" customHeight="1">
      <c r="D2" s="134" t="s">
        <v>0</v>
      </c>
      <c r="E2" s="134"/>
      <c r="F2" s="134"/>
      <c r="G2" s="134"/>
      <c r="H2" s="134"/>
      <c r="I2" s="134"/>
      <c r="J2" s="134"/>
      <c r="K2" s="134"/>
      <c r="L2" s="134"/>
      <c r="M2" s="134"/>
      <c r="N2" s="134"/>
      <c r="O2" s="134"/>
      <c r="P2" s="134"/>
      <c r="Q2" s="134"/>
      <c r="R2" s="135"/>
      <c r="S2" s="135"/>
    </row>
    <row r="3" spans="2:19" ht="8.25" customHeight="1"/>
    <row r="4" spans="2:19" ht="16.899999999999999" customHeight="1">
      <c r="B4" s="136" t="s">
        <v>1</v>
      </c>
      <c r="C4" s="136"/>
      <c r="D4" s="136"/>
      <c r="E4" s="136"/>
      <c r="F4" s="136"/>
      <c r="G4" s="136"/>
      <c r="H4" s="136"/>
      <c r="I4" s="136"/>
      <c r="J4" s="136"/>
      <c r="K4" s="136"/>
      <c r="L4" s="136" t="s">
        <v>2</v>
      </c>
      <c r="M4" s="136"/>
      <c r="N4" s="136"/>
      <c r="O4" s="136"/>
      <c r="P4" s="136"/>
      <c r="Q4" s="73" t="s">
        <v>3</v>
      </c>
      <c r="R4" s="73" t="s">
        <v>4</v>
      </c>
      <c r="S4" s="73" t="s">
        <v>5</v>
      </c>
    </row>
    <row r="5" spans="2:19" ht="21" customHeight="1">
      <c r="B5" s="137" t="s">
        <v>6</v>
      </c>
      <c r="C5" s="138"/>
      <c r="D5" s="138"/>
      <c r="E5" s="138"/>
      <c r="F5" s="138"/>
      <c r="G5" s="138"/>
      <c r="H5" s="138"/>
      <c r="I5" s="138"/>
      <c r="J5" s="138"/>
      <c r="K5" s="139"/>
      <c r="L5" s="128"/>
      <c r="M5" s="128"/>
      <c r="N5" s="128"/>
      <c r="O5" s="128"/>
      <c r="P5" s="128"/>
      <c r="Q5" s="72"/>
      <c r="R5" s="71"/>
      <c r="S5" s="71"/>
    </row>
    <row r="6" spans="2:19" ht="21" customHeight="1">
      <c r="B6" s="125" t="s">
        <v>7</v>
      </c>
      <c r="C6" s="126"/>
      <c r="D6" s="126"/>
      <c r="E6" s="126"/>
      <c r="F6" s="126"/>
      <c r="G6" s="126"/>
      <c r="H6" s="126"/>
      <c r="I6" s="126"/>
      <c r="J6" s="126"/>
      <c r="K6" s="127"/>
      <c r="L6" s="128"/>
      <c r="M6" s="128"/>
      <c r="N6" s="128"/>
      <c r="O6" s="128"/>
      <c r="P6" s="128"/>
      <c r="Q6" s="72"/>
      <c r="R6" s="71"/>
      <c r="S6" s="71"/>
    </row>
    <row r="7" spans="2:19" ht="21" customHeight="1">
      <c r="B7" s="125" t="s">
        <v>8</v>
      </c>
      <c r="C7" s="126"/>
      <c r="D7" s="126"/>
      <c r="E7" s="126"/>
      <c r="F7" s="126"/>
      <c r="G7" s="126"/>
      <c r="H7" s="126"/>
      <c r="I7" s="126"/>
      <c r="J7" s="126"/>
      <c r="K7" s="127"/>
      <c r="L7" s="128"/>
      <c r="M7" s="128"/>
      <c r="N7" s="128"/>
      <c r="O7" s="128"/>
      <c r="P7" s="128"/>
      <c r="Q7" s="72"/>
      <c r="R7" s="71"/>
      <c r="S7" s="76"/>
    </row>
    <row r="8" spans="2:19" ht="19.899999999999999" customHeight="1">
      <c r="B8" s="129" t="s">
        <v>9</v>
      </c>
      <c r="C8" s="129"/>
      <c r="D8" s="129"/>
      <c r="E8" s="129"/>
      <c r="F8" s="129"/>
      <c r="G8" s="129"/>
      <c r="H8" s="129"/>
      <c r="I8" s="129"/>
      <c r="J8" s="129"/>
      <c r="K8" s="129"/>
      <c r="L8" s="129"/>
      <c r="M8" s="129"/>
      <c r="N8" s="129"/>
      <c r="O8" s="129"/>
      <c r="P8" s="129"/>
      <c r="Q8" s="129"/>
    </row>
    <row r="9" spans="2:19" ht="10.9" customHeight="1">
      <c r="B9" s="130" t="s">
        <v>10</v>
      </c>
      <c r="C9" s="131"/>
      <c r="D9" s="131"/>
      <c r="E9" s="131"/>
      <c r="F9" s="131"/>
      <c r="G9" s="131"/>
      <c r="H9" s="131"/>
      <c r="I9" s="131"/>
      <c r="J9" s="132"/>
      <c r="K9" s="74">
        <v>45413</v>
      </c>
      <c r="L9" s="75"/>
      <c r="M9" s="133" t="s">
        <v>11</v>
      </c>
      <c r="N9" s="133"/>
      <c r="O9" s="133"/>
      <c r="P9" s="133"/>
      <c r="Q9" s="133"/>
      <c r="R9" s="117" t="s">
        <v>12</v>
      </c>
      <c r="S9" s="117"/>
    </row>
    <row r="10" spans="2:19" ht="21" customHeight="1">
      <c r="E10" s="77"/>
      <c r="R10" s="118" t="s">
        <v>34</v>
      </c>
      <c r="S10" s="119"/>
    </row>
    <row r="11" spans="2:19" ht="21" customHeight="1">
      <c r="O11"/>
      <c r="R11" s="119"/>
      <c r="S11" s="119"/>
    </row>
    <row r="12" spans="2:19" ht="12.75" customHeight="1">
      <c r="B12" s="120" t="s">
        <v>14</v>
      </c>
      <c r="C12" s="120"/>
      <c r="D12" s="120"/>
      <c r="E12" s="120"/>
      <c r="F12" s="120"/>
      <c r="G12" s="120"/>
      <c r="H12" s="120"/>
      <c r="I12" s="120"/>
      <c r="J12" s="120"/>
      <c r="K12" s="65"/>
      <c r="L12" s="65"/>
      <c r="M12" s="120" t="s">
        <v>15</v>
      </c>
      <c r="N12" s="120"/>
      <c r="O12" s="120"/>
      <c r="P12" s="120"/>
      <c r="Q12" s="120"/>
      <c r="R12" s="120"/>
      <c r="S12" s="120"/>
    </row>
    <row r="13" spans="2:19" ht="12" customHeight="1" thickBot="1">
      <c r="B13" s="120"/>
      <c r="C13" s="120"/>
      <c r="D13" s="120"/>
      <c r="E13" s="120"/>
      <c r="F13" s="120"/>
      <c r="G13" s="120"/>
      <c r="H13" s="120"/>
      <c r="I13" s="120"/>
      <c r="J13" s="120"/>
      <c r="K13" s="65"/>
      <c r="L13" s="65"/>
      <c r="M13" s="120"/>
      <c r="N13" s="120"/>
      <c r="O13" s="120"/>
      <c r="P13" s="120"/>
      <c r="Q13" s="120"/>
      <c r="R13" s="120"/>
      <c r="S13" s="120"/>
    </row>
    <row r="14" spans="2:19" ht="16.899999999999999" customHeight="1" thickTop="1">
      <c r="B14" s="121" t="s">
        <v>16</v>
      </c>
      <c r="C14" s="122"/>
      <c r="D14" s="122"/>
      <c r="E14" s="122"/>
      <c r="F14" s="122" t="s">
        <v>17</v>
      </c>
      <c r="G14" s="122"/>
      <c r="H14" s="122"/>
      <c r="I14" s="122"/>
      <c r="J14" s="123"/>
      <c r="K14" s="70"/>
      <c r="L14" s="70"/>
      <c r="M14" s="122" t="s">
        <v>18</v>
      </c>
      <c r="N14" s="122"/>
      <c r="O14" s="122"/>
      <c r="P14" s="122"/>
      <c r="Q14" s="122" t="s">
        <v>19</v>
      </c>
      <c r="R14" s="122"/>
      <c r="S14" s="124"/>
    </row>
    <row r="15" spans="2:19" ht="28.5" customHeight="1">
      <c r="B15" s="81" t="s">
        <v>35</v>
      </c>
      <c r="C15" s="82"/>
      <c r="D15" s="82"/>
      <c r="E15" s="83"/>
      <c r="F15" s="81" t="s">
        <v>36</v>
      </c>
      <c r="G15" s="82"/>
      <c r="H15" s="82"/>
      <c r="I15" s="82"/>
      <c r="J15" s="83"/>
      <c r="K15" s="66"/>
      <c r="L15" s="67"/>
      <c r="M15" s="90" t="s">
        <v>37</v>
      </c>
      <c r="N15" s="91"/>
      <c r="O15" s="91"/>
      <c r="P15" s="92"/>
      <c r="Q15" s="90" t="s">
        <v>38</v>
      </c>
      <c r="R15" s="99"/>
      <c r="S15" s="100"/>
    </row>
    <row r="16" spans="2:19" ht="28.5" customHeight="1">
      <c r="B16" s="84"/>
      <c r="C16" s="85"/>
      <c r="D16" s="85"/>
      <c r="E16" s="86"/>
      <c r="F16" s="84"/>
      <c r="G16" s="85"/>
      <c r="H16" s="85"/>
      <c r="I16" s="85"/>
      <c r="J16" s="86"/>
      <c r="K16" s="66"/>
      <c r="L16" s="67"/>
      <c r="M16" s="93"/>
      <c r="N16" s="94"/>
      <c r="O16" s="94"/>
      <c r="P16" s="95"/>
      <c r="Q16" s="101"/>
      <c r="R16" s="102"/>
      <c r="S16" s="103"/>
    </row>
    <row r="17" spans="2:19" ht="34.15" customHeight="1">
      <c r="B17" s="84"/>
      <c r="C17" s="85"/>
      <c r="D17" s="85"/>
      <c r="E17" s="86"/>
      <c r="F17" s="84"/>
      <c r="G17" s="85"/>
      <c r="H17" s="85"/>
      <c r="I17" s="85"/>
      <c r="J17" s="86"/>
      <c r="K17" s="66"/>
      <c r="L17" s="67"/>
      <c r="M17" s="93"/>
      <c r="N17" s="94"/>
      <c r="O17" s="94"/>
      <c r="P17" s="95"/>
      <c r="Q17" s="101"/>
      <c r="R17" s="102"/>
      <c r="S17" s="103"/>
    </row>
    <row r="18" spans="2:19" ht="42.95" customHeight="1" thickBot="1">
      <c r="B18" s="87"/>
      <c r="C18" s="88"/>
      <c r="D18" s="88"/>
      <c r="E18" s="89"/>
      <c r="F18" s="87"/>
      <c r="G18" s="88"/>
      <c r="H18" s="88"/>
      <c r="I18" s="88"/>
      <c r="J18" s="89"/>
      <c r="K18" s="68"/>
      <c r="L18" s="69"/>
      <c r="M18" s="96"/>
      <c r="N18" s="97"/>
      <c r="O18" s="97"/>
      <c r="P18" s="98"/>
      <c r="Q18" s="104"/>
      <c r="R18" s="105"/>
      <c r="S18" s="106"/>
    </row>
    <row r="19" spans="2:19" ht="9.75" customHeight="1" thickTop="1">
      <c r="B19" s="107" t="s">
        <v>24</v>
      </c>
      <c r="C19" s="107"/>
      <c r="D19" s="107"/>
      <c r="E19" s="107"/>
      <c r="F19" s="107"/>
    </row>
    <row r="20" spans="2:19" ht="6.75" customHeight="1">
      <c r="B20" s="107"/>
      <c r="C20" s="107"/>
      <c r="D20" s="107"/>
      <c r="E20" s="107"/>
      <c r="F20" s="107"/>
      <c r="H20" s="108" t="s">
        <v>25</v>
      </c>
      <c r="I20" s="109"/>
      <c r="J20" s="109"/>
      <c r="K20" s="109"/>
      <c r="L20" s="109"/>
      <c r="M20" s="109"/>
      <c r="N20" s="109"/>
      <c r="O20" s="109"/>
      <c r="P20" s="109"/>
      <c r="Q20" s="109"/>
      <c r="R20" s="109"/>
      <c r="S20" s="110"/>
    </row>
    <row r="21" spans="2:19" ht="6.75" customHeight="1">
      <c r="B21" s="107"/>
      <c r="C21" s="107"/>
      <c r="D21" s="107"/>
      <c r="E21" s="107"/>
      <c r="F21" s="107"/>
      <c r="H21" s="111"/>
      <c r="I21" s="112"/>
      <c r="J21" s="112"/>
      <c r="K21" s="112"/>
      <c r="L21" s="112"/>
      <c r="M21" s="112"/>
      <c r="N21" s="112"/>
      <c r="O21" s="112"/>
      <c r="P21" s="112"/>
      <c r="Q21" s="112"/>
      <c r="R21" s="112"/>
      <c r="S21" s="113"/>
    </row>
    <row r="22" spans="2:19" ht="6.75" customHeight="1">
      <c r="B22" s="78" t="s">
        <v>26</v>
      </c>
      <c r="C22" s="78"/>
      <c r="D22" s="79" t="s">
        <v>27</v>
      </c>
      <c r="E22" s="79"/>
      <c r="F22" s="79"/>
      <c r="H22" s="111"/>
      <c r="I22" s="112"/>
      <c r="J22" s="112"/>
      <c r="K22" s="112"/>
      <c r="L22" s="112"/>
      <c r="M22" s="112"/>
      <c r="N22" s="112"/>
      <c r="O22" s="112"/>
      <c r="P22" s="112"/>
      <c r="Q22" s="112"/>
      <c r="R22" s="112"/>
      <c r="S22" s="113"/>
    </row>
    <row r="23" spans="2:19" ht="6.75" customHeight="1">
      <c r="B23" s="78"/>
      <c r="C23" s="78"/>
      <c r="D23" s="79"/>
      <c r="E23" s="79"/>
      <c r="F23" s="79"/>
      <c r="H23" s="111"/>
      <c r="I23" s="112"/>
      <c r="J23" s="112"/>
      <c r="K23" s="112"/>
      <c r="L23" s="112"/>
      <c r="M23" s="112"/>
      <c r="N23" s="112"/>
      <c r="O23" s="112"/>
      <c r="P23" s="112"/>
      <c r="Q23" s="112"/>
      <c r="R23" s="112"/>
      <c r="S23" s="113"/>
    </row>
    <row r="24" spans="2:19" ht="6.75" customHeight="1">
      <c r="B24" s="78"/>
      <c r="C24" s="78"/>
      <c r="D24" s="79"/>
      <c r="E24" s="79"/>
      <c r="F24" s="79"/>
      <c r="H24" s="111"/>
      <c r="I24" s="112"/>
      <c r="J24" s="112"/>
      <c r="K24" s="112"/>
      <c r="L24" s="112"/>
      <c r="M24" s="112"/>
      <c r="N24" s="112"/>
      <c r="O24" s="112"/>
      <c r="P24" s="112"/>
      <c r="Q24" s="112"/>
      <c r="R24" s="112"/>
      <c r="S24" s="113"/>
    </row>
    <row r="25" spans="2:19" ht="6.75" customHeight="1">
      <c r="B25" s="78" t="s">
        <v>28</v>
      </c>
      <c r="C25" s="78"/>
      <c r="D25" s="79" t="s">
        <v>29</v>
      </c>
      <c r="E25" s="79"/>
      <c r="F25" s="79"/>
      <c r="H25" s="111"/>
      <c r="I25" s="112"/>
      <c r="J25" s="112"/>
      <c r="K25" s="112"/>
      <c r="L25" s="112"/>
      <c r="M25" s="112"/>
      <c r="N25" s="112"/>
      <c r="O25" s="112"/>
      <c r="P25" s="112"/>
      <c r="Q25" s="112"/>
      <c r="R25" s="112"/>
      <c r="S25" s="113"/>
    </row>
    <row r="26" spans="2:19" ht="6.75" customHeight="1">
      <c r="B26" s="78"/>
      <c r="C26" s="78"/>
      <c r="D26" s="79"/>
      <c r="E26" s="79"/>
      <c r="F26" s="79"/>
      <c r="H26" s="111"/>
      <c r="I26" s="112"/>
      <c r="J26" s="112"/>
      <c r="K26" s="112"/>
      <c r="L26" s="112"/>
      <c r="M26" s="112"/>
      <c r="N26" s="112"/>
      <c r="O26" s="112"/>
      <c r="P26" s="112"/>
      <c r="Q26" s="112"/>
      <c r="R26" s="112"/>
      <c r="S26" s="113"/>
    </row>
    <row r="27" spans="2:19" ht="6.75" customHeight="1">
      <c r="B27" s="78"/>
      <c r="C27" s="78"/>
      <c r="D27" s="79"/>
      <c r="E27" s="79"/>
      <c r="F27" s="79"/>
      <c r="H27" s="111"/>
      <c r="I27" s="112"/>
      <c r="J27" s="112"/>
      <c r="K27" s="112"/>
      <c r="L27" s="112"/>
      <c r="M27" s="112"/>
      <c r="N27" s="112"/>
      <c r="O27" s="112"/>
      <c r="P27" s="112"/>
      <c r="Q27" s="112"/>
      <c r="R27" s="112"/>
      <c r="S27" s="113"/>
    </row>
    <row r="28" spans="2:19" ht="6.75" customHeight="1">
      <c r="B28" s="79" t="s">
        <v>30</v>
      </c>
      <c r="C28" s="79"/>
      <c r="D28" s="80" t="s">
        <v>31</v>
      </c>
      <c r="E28" s="80"/>
      <c r="F28" s="80"/>
      <c r="H28" s="111"/>
      <c r="I28" s="112"/>
      <c r="J28" s="112"/>
      <c r="K28" s="112"/>
      <c r="L28" s="112"/>
      <c r="M28" s="112"/>
      <c r="N28" s="112"/>
      <c r="O28" s="112"/>
      <c r="P28" s="112"/>
      <c r="Q28" s="112"/>
      <c r="R28" s="112"/>
      <c r="S28" s="113"/>
    </row>
    <row r="29" spans="2:19" ht="6.75" customHeight="1">
      <c r="B29" s="79"/>
      <c r="C29" s="79"/>
      <c r="D29" s="80"/>
      <c r="E29" s="80"/>
      <c r="F29" s="80"/>
      <c r="H29" s="111"/>
      <c r="I29" s="112"/>
      <c r="J29" s="112"/>
      <c r="K29" s="112"/>
      <c r="L29" s="112"/>
      <c r="M29" s="112"/>
      <c r="N29" s="112"/>
      <c r="O29" s="112"/>
      <c r="P29" s="112"/>
      <c r="Q29" s="112"/>
      <c r="R29" s="112"/>
      <c r="S29" s="113"/>
    </row>
    <row r="30" spans="2:19" ht="6.75" customHeight="1">
      <c r="B30" s="79"/>
      <c r="C30" s="79"/>
      <c r="D30" s="80"/>
      <c r="E30" s="80"/>
      <c r="F30" s="80"/>
      <c r="H30" s="111"/>
      <c r="I30" s="112"/>
      <c r="J30" s="112"/>
      <c r="K30" s="112"/>
      <c r="L30" s="112"/>
      <c r="M30" s="112"/>
      <c r="N30" s="112"/>
      <c r="O30" s="112"/>
      <c r="P30" s="112"/>
      <c r="Q30" s="112"/>
      <c r="R30" s="112"/>
      <c r="S30" s="113"/>
    </row>
    <row r="31" spans="2:19" ht="6.75" customHeight="1">
      <c r="B31" s="80"/>
      <c r="C31" s="80"/>
      <c r="D31" s="80"/>
      <c r="E31" s="80"/>
      <c r="F31" s="80"/>
      <c r="H31" s="111"/>
      <c r="I31" s="112"/>
      <c r="J31" s="112"/>
      <c r="K31" s="112"/>
      <c r="L31" s="112"/>
      <c r="M31" s="112"/>
      <c r="N31" s="112"/>
      <c r="O31" s="112"/>
      <c r="P31" s="112"/>
      <c r="Q31" s="112"/>
      <c r="R31" s="112"/>
      <c r="S31" s="113"/>
    </row>
    <row r="32" spans="2:19" ht="6.75" customHeight="1">
      <c r="B32" s="80"/>
      <c r="C32" s="80"/>
      <c r="D32" s="80"/>
      <c r="E32" s="80"/>
      <c r="F32" s="80"/>
      <c r="H32" s="111"/>
      <c r="I32" s="112"/>
      <c r="J32" s="112"/>
      <c r="K32" s="112"/>
      <c r="L32" s="112"/>
      <c r="M32" s="112"/>
      <c r="N32" s="112"/>
      <c r="O32" s="112"/>
      <c r="P32" s="112"/>
      <c r="Q32" s="112"/>
      <c r="R32" s="112"/>
      <c r="S32" s="113"/>
    </row>
    <row r="33" spans="2:19" ht="6.75" customHeight="1">
      <c r="B33" s="80"/>
      <c r="C33" s="80"/>
      <c r="D33" s="80"/>
      <c r="E33" s="80"/>
      <c r="F33" s="80"/>
      <c r="H33" s="111"/>
      <c r="I33" s="112"/>
      <c r="J33" s="112"/>
      <c r="K33" s="112"/>
      <c r="L33" s="112"/>
      <c r="M33" s="112"/>
      <c r="N33" s="112"/>
      <c r="O33" s="112"/>
      <c r="P33" s="112"/>
      <c r="Q33" s="112"/>
      <c r="R33" s="112"/>
      <c r="S33" s="113"/>
    </row>
    <row r="34" spans="2:19" ht="6.75" customHeight="1">
      <c r="B34" s="80"/>
      <c r="C34" s="80"/>
      <c r="D34" s="80"/>
      <c r="E34" s="80"/>
      <c r="F34" s="80"/>
      <c r="H34" s="111"/>
      <c r="I34" s="112"/>
      <c r="J34" s="112"/>
      <c r="K34" s="112"/>
      <c r="L34" s="112"/>
      <c r="M34" s="112"/>
      <c r="N34" s="112"/>
      <c r="O34" s="112"/>
      <c r="P34" s="112"/>
      <c r="Q34" s="112"/>
      <c r="R34" s="112"/>
      <c r="S34" s="113"/>
    </row>
    <row r="35" spans="2:19" ht="6.75" customHeight="1">
      <c r="B35" s="80"/>
      <c r="C35" s="80"/>
      <c r="D35" s="80"/>
      <c r="E35" s="80"/>
      <c r="F35" s="80"/>
      <c r="H35" s="111"/>
      <c r="I35" s="112"/>
      <c r="J35" s="112"/>
      <c r="K35" s="112"/>
      <c r="L35" s="112"/>
      <c r="M35" s="112"/>
      <c r="N35" s="112"/>
      <c r="O35" s="112"/>
      <c r="P35" s="112"/>
      <c r="Q35" s="112"/>
      <c r="R35" s="112"/>
      <c r="S35" s="113"/>
    </row>
    <row r="36" spans="2:19" ht="6.75" customHeight="1">
      <c r="B36" s="80"/>
      <c r="C36" s="80"/>
      <c r="D36" s="80"/>
      <c r="E36" s="80"/>
      <c r="F36" s="80"/>
      <c r="H36" s="111"/>
      <c r="I36" s="112"/>
      <c r="J36" s="112"/>
      <c r="K36" s="112"/>
      <c r="L36" s="112"/>
      <c r="M36" s="112"/>
      <c r="N36" s="112"/>
      <c r="O36" s="112"/>
      <c r="P36" s="112"/>
      <c r="Q36" s="112"/>
      <c r="R36" s="112"/>
      <c r="S36" s="113"/>
    </row>
    <row r="37" spans="2:19" ht="6.75" customHeight="1">
      <c r="B37" s="78" t="s">
        <v>32</v>
      </c>
      <c r="C37" s="78"/>
      <c r="D37" s="79" t="s">
        <v>39</v>
      </c>
      <c r="E37" s="79"/>
      <c r="F37" s="79"/>
      <c r="H37" s="111"/>
      <c r="I37" s="112"/>
      <c r="J37" s="112"/>
      <c r="K37" s="112"/>
      <c r="L37" s="112"/>
      <c r="M37" s="112"/>
      <c r="N37" s="112"/>
      <c r="O37" s="112"/>
      <c r="P37" s="112"/>
      <c r="Q37" s="112"/>
      <c r="R37" s="112"/>
      <c r="S37" s="113"/>
    </row>
    <row r="38" spans="2:19" ht="6.75" customHeight="1">
      <c r="B38" s="78"/>
      <c r="C38" s="78"/>
      <c r="D38" s="79"/>
      <c r="E38" s="79"/>
      <c r="F38" s="79"/>
      <c r="H38" s="111"/>
      <c r="I38" s="112"/>
      <c r="J38" s="112"/>
      <c r="K38" s="112"/>
      <c r="L38" s="112"/>
      <c r="M38" s="112"/>
      <c r="N38" s="112"/>
      <c r="O38" s="112"/>
      <c r="P38" s="112"/>
      <c r="Q38" s="112"/>
      <c r="R38" s="112"/>
      <c r="S38" s="113"/>
    </row>
    <row r="39" spans="2:19" ht="6.75" customHeight="1">
      <c r="B39" s="78"/>
      <c r="C39" s="78"/>
      <c r="D39" s="79"/>
      <c r="E39" s="79"/>
      <c r="F39" s="79"/>
      <c r="H39" s="114"/>
      <c r="I39" s="115"/>
      <c r="J39" s="115"/>
      <c r="K39" s="115"/>
      <c r="L39" s="115"/>
      <c r="M39" s="115"/>
      <c r="N39" s="115"/>
      <c r="O39" s="115"/>
      <c r="P39" s="115"/>
      <c r="Q39" s="115"/>
      <c r="R39" s="115"/>
      <c r="S39" s="116"/>
    </row>
    <row r="40" spans="2:19" ht="11.25" customHeight="1"/>
    <row r="41" spans="2:19" ht="12.75" hidden="1" customHeight="1"/>
    <row r="42" spans="2:19" ht="12.75" hidden="1" customHeight="1"/>
    <row r="43" spans="2:19" ht="12.75" hidden="1" customHeight="1"/>
    <row r="44" spans="2:19" ht="12.75" hidden="1" customHeight="1"/>
    <row r="45" spans="2:19" ht="12.75" hidden="1" customHeight="1"/>
    <row r="46" spans="2:19" ht="12.75" hidden="1" customHeight="1"/>
    <row r="47" spans="2:19" ht="12.75" hidden="1" customHeight="1"/>
    <row r="48" spans="2:19" ht="12.75" hidden="1" customHeight="1"/>
    <row r="49" s="64" customFormat="1" ht="12.75" hidden="1" customHeight="1"/>
    <row r="50" s="64" customFormat="1" ht="12.75" hidden="1" customHeight="1"/>
    <row r="51" s="64" customFormat="1" ht="14.1" hidden="1" customHeight="1"/>
    <row r="52" s="64" customFormat="1" ht="14.1" hidden="1" customHeight="1"/>
    <row r="53" s="64" customFormat="1" ht="14.1" hidden="1" customHeight="1"/>
    <row r="54" s="64" customFormat="1" ht="14.1" hidden="1" customHeight="1"/>
    <row r="55" s="64" customFormat="1" ht="14.1" hidden="1" customHeight="1"/>
    <row r="56" s="64" customFormat="1" ht="14.1" hidden="1" customHeight="1"/>
    <row r="57" s="64" customFormat="1" ht="14.1" hidden="1" customHeight="1"/>
    <row r="58" s="64" customFormat="1" ht="14.1" hidden="1" customHeight="1"/>
    <row r="59" s="64" customFormat="1" ht="14.1" hidden="1" customHeight="1"/>
    <row r="60" s="64" customFormat="1" ht="14.1" hidden="1" customHeight="1"/>
    <row r="61" s="64" customFormat="1" ht="14.1" hidden="1" customHeight="1"/>
    <row r="62" s="64" customFormat="1" ht="14.1" hidden="1" customHeight="1"/>
    <row r="63" s="64" customFormat="1" ht="14.1" hidden="1" customHeight="1"/>
    <row r="64" s="64" customFormat="1" ht="14.1" hidden="1" customHeight="1"/>
    <row r="65" s="64" customFormat="1" ht="14.1" hidden="1" customHeight="1"/>
    <row r="66" s="64" customFormat="1" ht="14.1" hidden="1" customHeight="1"/>
    <row r="67" s="64" customFormat="1" ht="14.1" hidden="1" customHeight="1"/>
    <row r="68" s="64" customFormat="1" ht="14.1" hidden="1" customHeight="1"/>
    <row r="69" s="64" customFormat="1" ht="14.1" customHeight="1"/>
    <row r="70" s="64" customFormat="1" ht="14.1" customHeight="1"/>
    <row r="71" s="64" customFormat="1" ht="14.1" customHeight="1"/>
    <row r="72" s="64" customFormat="1" ht="14.1" customHeight="1"/>
    <row r="73" s="64" customFormat="1" ht="14.1" customHeight="1"/>
    <row r="74" s="64" customFormat="1" ht="14.1" customHeight="1"/>
    <row r="75" s="64" customFormat="1" ht="14.1" customHeight="1"/>
  </sheetData>
  <mergeCells count="39">
    <mergeCell ref="F15:J18"/>
    <mergeCell ref="M15:P18"/>
    <mergeCell ref="Q15:S18"/>
    <mergeCell ref="B19:F21"/>
    <mergeCell ref="H20:S39"/>
    <mergeCell ref="B22:C24"/>
    <mergeCell ref="D22:F24"/>
    <mergeCell ref="B25:C27"/>
    <mergeCell ref="D25:F27"/>
    <mergeCell ref="B37:C39"/>
    <mergeCell ref="D37:F39"/>
    <mergeCell ref="B28:C30"/>
    <mergeCell ref="D28:F30"/>
    <mergeCell ref="B31:C33"/>
    <mergeCell ref="D31:F33"/>
    <mergeCell ref="B34:C36"/>
    <mergeCell ref="D34:F36"/>
    <mergeCell ref="B15:E18"/>
    <mergeCell ref="R9:S9"/>
    <mergeCell ref="R10:S11"/>
    <mergeCell ref="B12:J13"/>
    <mergeCell ref="M12:S13"/>
    <mergeCell ref="B14:E14"/>
    <mergeCell ref="F14:J14"/>
    <mergeCell ref="M14:P14"/>
    <mergeCell ref="Q14:S14"/>
    <mergeCell ref="B9:J9"/>
    <mergeCell ref="M9:Q9"/>
    <mergeCell ref="B6:K6"/>
    <mergeCell ref="L6:P6"/>
    <mergeCell ref="B7:K7"/>
    <mergeCell ref="L7:P7"/>
    <mergeCell ref="B8:Q8"/>
    <mergeCell ref="D2:Q2"/>
    <mergeCell ref="R2:S2"/>
    <mergeCell ref="B4:K4"/>
    <mergeCell ref="L4:P4"/>
    <mergeCell ref="B5:K5"/>
    <mergeCell ref="L5:P5"/>
  </mergeCells>
  <printOptions horizontalCentered="1" verticalCentered="1"/>
  <pageMargins left="0" right="0" top="0" bottom="0" header="0" footer="0"/>
  <pageSetup paperSize="9" scale="9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9A524-3B9E-43F7-AF6C-60DA39E36A41}">
  <dimension ref="A1:T75"/>
  <sheetViews>
    <sheetView showGridLines="0" tabSelected="1" topLeftCell="A8" zoomScaleNormal="100" zoomScaleSheetLayoutView="85" workbookViewId="0">
      <selection activeCell="H20" sqref="H20:S39"/>
    </sheetView>
  </sheetViews>
  <sheetFormatPr defaultColWidth="0" defaultRowHeight="14.1" customHeight="1" zeroHeight="1"/>
  <cols>
    <col min="1" max="1" width="2.140625" style="64" customWidth="1"/>
    <col min="2" max="2" width="11.42578125" style="64" customWidth="1"/>
    <col min="3" max="3" width="6.5703125" style="64" customWidth="1"/>
    <col min="4" max="4" width="4.5703125" style="64" customWidth="1"/>
    <col min="5" max="5" width="11.42578125" style="64" customWidth="1"/>
    <col min="6" max="6" width="2.140625" style="64" customWidth="1"/>
    <col min="7" max="7" width="1.5703125" style="64" customWidth="1"/>
    <col min="8" max="8" width="7.42578125" style="64" customWidth="1"/>
    <col min="9" max="10" width="11.42578125" style="64" customWidth="1"/>
    <col min="11" max="12" width="0.5703125" style="64" customWidth="1"/>
    <col min="13" max="13" width="9.5703125" style="64" customWidth="1"/>
    <col min="14" max="14" width="1.5703125" style="64" customWidth="1"/>
    <col min="15" max="19" width="11.42578125" style="64" customWidth="1"/>
    <col min="20" max="20" width="2.140625" style="64" customWidth="1"/>
    <col min="21" max="16384" width="11.42578125" style="64" hidden="1"/>
  </cols>
  <sheetData>
    <row r="1" spans="2:19" ht="11.25" customHeight="1"/>
    <row r="2" spans="2:19" ht="34.15" customHeight="1">
      <c r="D2" s="134" t="s">
        <v>0</v>
      </c>
      <c r="E2" s="134"/>
      <c r="F2" s="134"/>
      <c r="G2" s="134"/>
      <c r="H2" s="134"/>
      <c r="I2" s="134"/>
      <c r="J2" s="134"/>
      <c r="K2" s="134"/>
      <c r="L2" s="134"/>
      <c r="M2" s="134"/>
      <c r="N2" s="134"/>
      <c r="O2" s="134"/>
      <c r="P2" s="134"/>
      <c r="Q2" s="134"/>
      <c r="R2" s="135"/>
      <c r="S2" s="135"/>
    </row>
    <row r="3" spans="2:19" ht="8.25" customHeight="1"/>
    <row r="4" spans="2:19" ht="16.899999999999999" customHeight="1">
      <c r="B4" s="136" t="s">
        <v>1</v>
      </c>
      <c r="C4" s="136"/>
      <c r="D4" s="136"/>
      <c r="E4" s="136"/>
      <c r="F4" s="136"/>
      <c r="G4" s="136"/>
      <c r="H4" s="136"/>
      <c r="I4" s="136"/>
      <c r="J4" s="136"/>
      <c r="K4" s="136"/>
      <c r="L4" s="136" t="s">
        <v>2</v>
      </c>
      <c r="M4" s="136"/>
      <c r="N4" s="136"/>
      <c r="O4" s="136"/>
      <c r="P4" s="136"/>
      <c r="Q4" s="73" t="s">
        <v>3</v>
      </c>
      <c r="R4" s="73" t="s">
        <v>4</v>
      </c>
      <c r="S4" s="73" t="s">
        <v>5</v>
      </c>
    </row>
    <row r="5" spans="2:19" ht="21" customHeight="1">
      <c r="B5" s="137" t="s">
        <v>6</v>
      </c>
      <c r="C5" s="138"/>
      <c r="D5" s="138"/>
      <c r="E5" s="138"/>
      <c r="F5" s="138"/>
      <c r="G5" s="138"/>
      <c r="H5" s="138"/>
      <c r="I5" s="138"/>
      <c r="J5" s="138"/>
      <c r="K5" s="139"/>
      <c r="L5" s="128"/>
      <c r="M5" s="128"/>
      <c r="N5" s="128"/>
      <c r="O5" s="128"/>
      <c r="P5" s="128"/>
      <c r="Q5" s="72"/>
      <c r="R5" s="71"/>
      <c r="S5" s="71"/>
    </row>
    <row r="6" spans="2:19" ht="21" customHeight="1">
      <c r="B6" s="125" t="s">
        <v>7</v>
      </c>
      <c r="C6" s="126"/>
      <c r="D6" s="126"/>
      <c r="E6" s="126"/>
      <c r="F6" s="126"/>
      <c r="G6" s="126"/>
      <c r="H6" s="126"/>
      <c r="I6" s="126"/>
      <c r="J6" s="126"/>
      <c r="K6" s="127"/>
      <c r="L6" s="128"/>
      <c r="M6" s="128"/>
      <c r="N6" s="128"/>
      <c r="O6" s="128"/>
      <c r="P6" s="128"/>
      <c r="Q6" s="72"/>
      <c r="R6" s="71"/>
      <c r="S6" s="71"/>
    </row>
    <row r="7" spans="2:19" ht="21" customHeight="1">
      <c r="B7" s="125" t="s">
        <v>8</v>
      </c>
      <c r="C7" s="126"/>
      <c r="D7" s="126"/>
      <c r="E7" s="126"/>
      <c r="F7" s="126"/>
      <c r="G7" s="126"/>
      <c r="H7" s="126"/>
      <c r="I7" s="126"/>
      <c r="J7" s="126"/>
      <c r="K7" s="127"/>
      <c r="L7" s="128"/>
      <c r="M7" s="128"/>
      <c r="N7" s="128"/>
      <c r="O7" s="128"/>
      <c r="P7" s="128"/>
      <c r="Q7" s="72"/>
      <c r="R7" s="71"/>
      <c r="S7" s="76"/>
    </row>
    <row r="8" spans="2:19" ht="19.899999999999999" customHeight="1">
      <c r="B8" s="129" t="s">
        <v>9</v>
      </c>
      <c r="C8" s="129"/>
      <c r="D8" s="129"/>
      <c r="E8" s="129"/>
      <c r="F8" s="129"/>
      <c r="G8" s="129"/>
      <c r="H8" s="129"/>
      <c r="I8" s="129"/>
      <c r="J8" s="129"/>
      <c r="K8" s="129"/>
      <c r="L8" s="129"/>
      <c r="M8" s="129"/>
      <c r="N8" s="129"/>
      <c r="O8" s="129"/>
      <c r="P8" s="129"/>
      <c r="Q8" s="129"/>
    </row>
    <row r="9" spans="2:19" ht="10.9" customHeight="1">
      <c r="B9" s="130" t="s">
        <v>10</v>
      </c>
      <c r="C9" s="131"/>
      <c r="D9" s="131"/>
      <c r="E9" s="131"/>
      <c r="F9" s="131"/>
      <c r="G9" s="131"/>
      <c r="H9" s="131"/>
      <c r="I9" s="131"/>
      <c r="J9" s="132"/>
      <c r="K9" s="74">
        <v>45413</v>
      </c>
      <c r="L9" s="75"/>
      <c r="M9" s="133" t="s">
        <v>11</v>
      </c>
      <c r="N9" s="133"/>
      <c r="O9" s="133"/>
      <c r="P9" s="133"/>
      <c r="Q9" s="133"/>
      <c r="R9" s="117" t="s">
        <v>12</v>
      </c>
      <c r="S9" s="117"/>
    </row>
    <row r="10" spans="2:19" ht="21" customHeight="1">
      <c r="E10" s="77"/>
      <c r="R10" s="118" t="s">
        <v>34</v>
      </c>
      <c r="S10" s="119"/>
    </row>
    <row r="11" spans="2:19" ht="21" customHeight="1">
      <c r="O11"/>
      <c r="R11" s="119"/>
      <c r="S11" s="119"/>
    </row>
    <row r="12" spans="2:19" ht="12.75" customHeight="1">
      <c r="B12" s="120" t="s">
        <v>14</v>
      </c>
      <c r="C12" s="120"/>
      <c r="D12" s="120"/>
      <c r="E12" s="120"/>
      <c r="F12" s="120"/>
      <c r="G12" s="120"/>
      <c r="H12" s="120"/>
      <c r="I12" s="120"/>
      <c r="J12" s="120"/>
      <c r="K12" s="65"/>
      <c r="L12" s="65"/>
      <c r="M12" s="120" t="s">
        <v>15</v>
      </c>
      <c r="N12" s="120"/>
      <c r="O12" s="120"/>
      <c r="P12" s="120"/>
      <c r="Q12" s="120"/>
      <c r="R12" s="120"/>
      <c r="S12" s="120"/>
    </row>
    <row r="13" spans="2:19" ht="12" customHeight="1" thickBot="1">
      <c r="B13" s="120"/>
      <c r="C13" s="120"/>
      <c r="D13" s="120"/>
      <c r="E13" s="120"/>
      <c r="F13" s="120"/>
      <c r="G13" s="120"/>
      <c r="H13" s="120"/>
      <c r="I13" s="120"/>
      <c r="J13" s="120"/>
      <c r="K13" s="65"/>
      <c r="L13" s="65"/>
      <c r="M13" s="120"/>
      <c r="N13" s="120"/>
      <c r="O13" s="120"/>
      <c r="P13" s="120"/>
      <c r="Q13" s="120"/>
      <c r="R13" s="120"/>
      <c r="S13" s="120"/>
    </row>
    <row r="14" spans="2:19" ht="16.899999999999999" customHeight="1" thickTop="1">
      <c r="B14" s="121" t="s">
        <v>16</v>
      </c>
      <c r="C14" s="122"/>
      <c r="D14" s="122"/>
      <c r="E14" s="122"/>
      <c r="F14" s="122" t="s">
        <v>17</v>
      </c>
      <c r="G14" s="122"/>
      <c r="H14" s="122"/>
      <c r="I14" s="122"/>
      <c r="J14" s="123"/>
      <c r="K14" s="70"/>
      <c r="L14" s="70"/>
      <c r="M14" s="122" t="s">
        <v>18</v>
      </c>
      <c r="N14" s="122"/>
      <c r="O14" s="122"/>
      <c r="P14" s="122"/>
      <c r="Q14" s="122" t="s">
        <v>19</v>
      </c>
      <c r="R14" s="122"/>
      <c r="S14" s="124"/>
    </row>
    <row r="15" spans="2:19" ht="28.5" customHeight="1">
      <c r="B15" s="81" t="s">
        <v>40</v>
      </c>
      <c r="C15" s="82"/>
      <c r="D15" s="82"/>
      <c r="E15" s="83"/>
      <c r="F15" s="81" t="s">
        <v>41</v>
      </c>
      <c r="G15" s="82"/>
      <c r="H15" s="82"/>
      <c r="I15" s="82"/>
      <c r="J15" s="83"/>
      <c r="K15" s="66"/>
      <c r="L15" s="67"/>
      <c r="M15" s="90" t="s">
        <v>42</v>
      </c>
      <c r="N15" s="91"/>
      <c r="O15" s="91"/>
      <c r="P15" s="92"/>
      <c r="Q15" s="90" t="s">
        <v>43</v>
      </c>
      <c r="R15" s="99"/>
      <c r="S15" s="100"/>
    </row>
    <row r="16" spans="2:19" ht="28.5" customHeight="1">
      <c r="B16" s="84"/>
      <c r="C16" s="85"/>
      <c r="D16" s="85"/>
      <c r="E16" s="86"/>
      <c r="F16" s="84"/>
      <c r="G16" s="85"/>
      <c r="H16" s="85"/>
      <c r="I16" s="85"/>
      <c r="J16" s="86"/>
      <c r="K16" s="66"/>
      <c r="L16" s="67"/>
      <c r="M16" s="93"/>
      <c r="N16" s="94"/>
      <c r="O16" s="94"/>
      <c r="P16" s="95"/>
      <c r="Q16" s="101"/>
      <c r="R16" s="102"/>
      <c r="S16" s="103"/>
    </row>
    <row r="17" spans="2:19" ht="34.15" customHeight="1">
      <c r="B17" s="84"/>
      <c r="C17" s="85"/>
      <c r="D17" s="85"/>
      <c r="E17" s="86"/>
      <c r="F17" s="84"/>
      <c r="G17" s="85"/>
      <c r="H17" s="85"/>
      <c r="I17" s="85"/>
      <c r="J17" s="86"/>
      <c r="K17" s="66"/>
      <c r="L17" s="67"/>
      <c r="M17" s="93"/>
      <c r="N17" s="94"/>
      <c r="O17" s="94"/>
      <c r="P17" s="95"/>
      <c r="Q17" s="101"/>
      <c r="R17" s="102"/>
      <c r="S17" s="103"/>
    </row>
    <row r="18" spans="2:19" ht="42.95" customHeight="1" thickBot="1">
      <c r="B18" s="87"/>
      <c r="C18" s="88"/>
      <c r="D18" s="88"/>
      <c r="E18" s="89"/>
      <c r="F18" s="87"/>
      <c r="G18" s="88"/>
      <c r="H18" s="88"/>
      <c r="I18" s="88"/>
      <c r="J18" s="89"/>
      <c r="K18" s="68"/>
      <c r="L18" s="69"/>
      <c r="M18" s="96"/>
      <c r="N18" s="97"/>
      <c r="O18" s="97"/>
      <c r="P18" s="98"/>
      <c r="Q18" s="104"/>
      <c r="R18" s="105"/>
      <c r="S18" s="106"/>
    </row>
    <row r="19" spans="2:19" ht="9.75" customHeight="1" thickTop="1">
      <c r="B19" s="107" t="s">
        <v>24</v>
      </c>
      <c r="C19" s="107"/>
      <c r="D19" s="107"/>
      <c r="E19" s="107"/>
      <c r="F19" s="107"/>
    </row>
    <row r="20" spans="2:19" ht="6.75" customHeight="1">
      <c r="B20" s="107"/>
      <c r="C20" s="107"/>
      <c r="D20" s="107"/>
      <c r="E20" s="107"/>
      <c r="F20" s="107"/>
      <c r="H20" s="108" t="s">
        <v>25</v>
      </c>
      <c r="I20" s="109"/>
      <c r="J20" s="109"/>
      <c r="K20" s="109"/>
      <c r="L20" s="109"/>
      <c r="M20" s="109"/>
      <c r="N20" s="109"/>
      <c r="O20" s="109"/>
      <c r="P20" s="109"/>
      <c r="Q20" s="109"/>
      <c r="R20" s="109"/>
      <c r="S20" s="110"/>
    </row>
    <row r="21" spans="2:19" ht="6.75" customHeight="1">
      <c r="B21" s="107"/>
      <c r="C21" s="107"/>
      <c r="D21" s="107"/>
      <c r="E21" s="107"/>
      <c r="F21" s="107"/>
      <c r="H21" s="111"/>
      <c r="I21" s="112"/>
      <c r="J21" s="112"/>
      <c r="K21" s="112"/>
      <c r="L21" s="112"/>
      <c r="M21" s="112"/>
      <c r="N21" s="112"/>
      <c r="O21" s="112"/>
      <c r="P21" s="112"/>
      <c r="Q21" s="112"/>
      <c r="R21" s="112"/>
      <c r="S21" s="113"/>
    </row>
    <row r="22" spans="2:19" ht="6.75" customHeight="1">
      <c r="B22" s="78" t="s">
        <v>26</v>
      </c>
      <c r="C22" s="78"/>
      <c r="D22" s="79" t="s">
        <v>27</v>
      </c>
      <c r="E22" s="79"/>
      <c r="F22" s="79"/>
      <c r="H22" s="111"/>
      <c r="I22" s="112"/>
      <c r="J22" s="112"/>
      <c r="K22" s="112"/>
      <c r="L22" s="112"/>
      <c r="M22" s="112"/>
      <c r="N22" s="112"/>
      <c r="O22" s="112"/>
      <c r="P22" s="112"/>
      <c r="Q22" s="112"/>
      <c r="R22" s="112"/>
      <c r="S22" s="113"/>
    </row>
    <row r="23" spans="2:19" ht="6.75" customHeight="1">
      <c r="B23" s="78"/>
      <c r="C23" s="78"/>
      <c r="D23" s="79"/>
      <c r="E23" s="79"/>
      <c r="F23" s="79"/>
      <c r="H23" s="111"/>
      <c r="I23" s="112"/>
      <c r="J23" s="112"/>
      <c r="K23" s="112"/>
      <c r="L23" s="112"/>
      <c r="M23" s="112"/>
      <c r="N23" s="112"/>
      <c r="O23" s="112"/>
      <c r="P23" s="112"/>
      <c r="Q23" s="112"/>
      <c r="R23" s="112"/>
      <c r="S23" s="113"/>
    </row>
    <row r="24" spans="2:19" ht="6.75" customHeight="1">
      <c r="B24" s="78"/>
      <c r="C24" s="78"/>
      <c r="D24" s="79"/>
      <c r="E24" s="79"/>
      <c r="F24" s="79"/>
      <c r="H24" s="111"/>
      <c r="I24" s="112"/>
      <c r="J24" s="112"/>
      <c r="K24" s="112"/>
      <c r="L24" s="112"/>
      <c r="M24" s="112"/>
      <c r="N24" s="112"/>
      <c r="O24" s="112"/>
      <c r="P24" s="112"/>
      <c r="Q24" s="112"/>
      <c r="R24" s="112"/>
      <c r="S24" s="113"/>
    </row>
    <row r="25" spans="2:19" ht="6.75" customHeight="1">
      <c r="B25" s="78" t="s">
        <v>28</v>
      </c>
      <c r="C25" s="78"/>
      <c r="D25" s="79" t="s">
        <v>29</v>
      </c>
      <c r="E25" s="79"/>
      <c r="F25" s="79"/>
      <c r="H25" s="111"/>
      <c r="I25" s="112"/>
      <c r="J25" s="112"/>
      <c r="K25" s="112"/>
      <c r="L25" s="112"/>
      <c r="M25" s="112"/>
      <c r="N25" s="112"/>
      <c r="O25" s="112"/>
      <c r="P25" s="112"/>
      <c r="Q25" s="112"/>
      <c r="R25" s="112"/>
      <c r="S25" s="113"/>
    </row>
    <row r="26" spans="2:19" ht="6.75" customHeight="1">
      <c r="B26" s="78"/>
      <c r="C26" s="78"/>
      <c r="D26" s="79"/>
      <c r="E26" s="79"/>
      <c r="F26" s="79"/>
      <c r="H26" s="111"/>
      <c r="I26" s="112"/>
      <c r="J26" s="112"/>
      <c r="K26" s="112"/>
      <c r="L26" s="112"/>
      <c r="M26" s="112"/>
      <c r="N26" s="112"/>
      <c r="O26" s="112"/>
      <c r="P26" s="112"/>
      <c r="Q26" s="112"/>
      <c r="R26" s="112"/>
      <c r="S26" s="113"/>
    </row>
    <row r="27" spans="2:19" ht="6.75" customHeight="1">
      <c r="B27" s="78"/>
      <c r="C27" s="78"/>
      <c r="D27" s="79"/>
      <c r="E27" s="79"/>
      <c r="F27" s="79"/>
      <c r="H27" s="111"/>
      <c r="I27" s="112"/>
      <c r="J27" s="112"/>
      <c r="K27" s="112"/>
      <c r="L27" s="112"/>
      <c r="M27" s="112"/>
      <c r="N27" s="112"/>
      <c r="O27" s="112"/>
      <c r="P27" s="112"/>
      <c r="Q27" s="112"/>
      <c r="R27" s="112"/>
      <c r="S27" s="113"/>
    </row>
    <row r="28" spans="2:19" ht="6.75" customHeight="1">
      <c r="B28" s="79" t="s">
        <v>30</v>
      </c>
      <c r="C28" s="79"/>
      <c r="D28" s="80" t="s">
        <v>31</v>
      </c>
      <c r="E28" s="80"/>
      <c r="F28" s="80"/>
      <c r="H28" s="111"/>
      <c r="I28" s="112"/>
      <c r="J28" s="112"/>
      <c r="K28" s="112"/>
      <c r="L28" s="112"/>
      <c r="M28" s="112"/>
      <c r="N28" s="112"/>
      <c r="O28" s="112"/>
      <c r="P28" s="112"/>
      <c r="Q28" s="112"/>
      <c r="R28" s="112"/>
      <c r="S28" s="113"/>
    </row>
    <row r="29" spans="2:19" ht="6.75" customHeight="1">
      <c r="B29" s="79"/>
      <c r="C29" s="79"/>
      <c r="D29" s="80"/>
      <c r="E29" s="80"/>
      <c r="F29" s="80"/>
      <c r="H29" s="111"/>
      <c r="I29" s="112"/>
      <c r="J29" s="112"/>
      <c r="K29" s="112"/>
      <c r="L29" s="112"/>
      <c r="M29" s="112"/>
      <c r="N29" s="112"/>
      <c r="O29" s="112"/>
      <c r="P29" s="112"/>
      <c r="Q29" s="112"/>
      <c r="R29" s="112"/>
      <c r="S29" s="113"/>
    </row>
    <row r="30" spans="2:19" ht="6.75" customHeight="1">
      <c r="B30" s="79"/>
      <c r="C30" s="79"/>
      <c r="D30" s="80"/>
      <c r="E30" s="80"/>
      <c r="F30" s="80"/>
      <c r="H30" s="111"/>
      <c r="I30" s="112"/>
      <c r="J30" s="112"/>
      <c r="K30" s="112"/>
      <c r="L30" s="112"/>
      <c r="M30" s="112"/>
      <c r="N30" s="112"/>
      <c r="O30" s="112"/>
      <c r="P30" s="112"/>
      <c r="Q30" s="112"/>
      <c r="R30" s="112"/>
      <c r="S30" s="113"/>
    </row>
    <row r="31" spans="2:19" ht="6.75" customHeight="1">
      <c r="B31" s="80"/>
      <c r="C31" s="80"/>
      <c r="D31" s="80"/>
      <c r="E31" s="80"/>
      <c r="F31" s="80"/>
      <c r="H31" s="111"/>
      <c r="I31" s="112"/>
      <c r="J31" s="112"/>
      <c r="K31" s="112"/>
      <c r="L31" s="112"/>
      <c r="M31" s="112"/>
      <c r="N31" s="112"/>
      <c r="O31" s="112"/>
      <c r="P31" s="112"/>
      <c r="Q31" s="112"/>
      <c r="R31" s="112"/>
      <c r="S31" s="113"/>
    </row>
    <row r="32" spans="2:19" ht="6.75" customHeight="1">
      <c r="B32" s="80"/>
      <c r="C32" s="80"/>
      <c r="D32" s="80"/>
      <c r="E32" s="80"/>
      <c r="F32" s="80"/>
      <c r="H32" s="111"/>
      <c r="I32" s="112"/>
      <c r="J32" s="112"/>
      <c r="K32" s="112"/>
      <c r="L32" s="112"/>
      <c r="M32" s="112"/>
      <c r="N32" s="112"/>
      <c r="O32" s="112"/>
      <c r="P32" s="112"/>
      <c r="Q32" s="112"/>
      <c r="R32" s="112"/>
      <c r="S32" s="113"/>
    </row>
    <row r="33" spans="2:19" ht="6.75" customHeight="1">
      <c r="B33" s="80"/>
      <c r="C33" s="80"/>
      <c r="D33" s="80"/>
      <c r="E33" s="80"/>
      <c r="F33" s="80"/>
      <c r="H33" s="111"/>
      <c r="I33" s="112"/>
      <c r="J33" s="112"/>
      <c r="K33" s="112"/>
      <c r="L33" s="112"/>
      <c r="M33" s="112"/>
      <c r="N33" s="112"/>
      <c r="O33" s="112"/>
      <c r="P33" s="112"/>
      <c r="Q33" s="112"/>
      <c r="R33" s="112"/>
      <c r="S33" s="113"/>
    </row>
    <row r="34" spans="2:19" ht="6.75" customHeight="1">
      <c r="B34" s="80"/>
      <c r="C34" s="80"/>
      <c r="D34" s="80"/>
      <c r="E34" s="80"/>
      <c r="F34" s="80"/>
      <c r="H34" s="111"/>
      <c r="I34" s="112"/>
      <c r="J34" s="112"/>
      <c r="K34" s="112"/>
      <c r="L34" s="112"/>
      <c r="M34" s="112"/>
      <c r="N34" s="112"/>
      <c r="O34" s="112"/>
      <c r="P34" s="112"/>
      <c r="Q34" s="112"/>
      <c r="R34" s="112"/>
      <c r="S34" s="113"/>
    </row>
    <row r="35" spans="2:19" ht="6.75" customHeight="1">
      <c r="B35" s="80"/>
      <c r="C35" s="80"/>
      <c r="D35" s="80"/>
      <c r="E35" s="80"/>
      <c r="F35" s="80"/>
      <c r="H35" s="111"/>
      <c r="I35" s="112"/>
      <c r="J35" s="112"/>
      <c r="K35" s="112"/>
      <c r="L35" s="112"/>
      <c r="M35" s="112"/>
      <c r="N35" s="112"/>
      <c r="O35" s="112"/>
      <c r="P35" s="112"/>
      <c r="Q35" s="112"/>
      <c r="R35" s="112"/>
      <c r="S35" s="113"/>
    </row>
    <row r="36" spans="2:19" ht="6.75" customHeight="1">
      <c r="B36" s="80"/>
      <c r="C36" s="80"/>
      <c r="D36" s="80"/>
      <c r="E36" s="80"/>
      <c r="F36" s="80"/>
      <c r="H36" s="111"/>
      <c r="I36" s="112"/>
      <c r="J36" s="112"/>
      <c r="K36" s="112"/>
      <c r="L36" s="112"/>
      <c r="M36" s="112"/>
      <c r="N36" s="112"/>
      <c r="O36" s="112"/>
      <c r="P36" s="112"/>
      <c r="Q36" s="112"/>
      <c r="R36" s="112"/>
      <c r="S36" s="113"/>
    </row>
    <row r="37" spans="2:19" ht="6.75" customHeight="1">
      <c r="B37" s="78" t="s">
        <v>32</v>
      </c>
      <c r="C37" s="78"/>
      <c r="D37" s="79" t="s">
        <v>39</v>
      </c>
      <c r="E37" s="79"/>
      <c r="F37" s="79"/>
      <c r="H37" s="111"/>
      <c r="I37" s="112"/>
      <c r="J37" s="112"/>
      <c r="K37" s="112"/>
      <c r="L37" s="112"/>
      <c r="M37" s="112"/>
      <c r="N37" s="112"/>
      <c r="O37" s="112"/>
      <c r="P37" s="112"/>
      <c r="Q37" s="112"/>
      <c r="R37" s="112"/>
      <c r="S37" s="113"/>
    </row>
    <row r="38" spans="2:19" ht="6.75" customHeight="1">
      <c r="B38" s="78"/>
      <c r="C38" s="78"/>
      <c r="D38" s="79"/>
      <c r="E38" s="79"/>
      <c r="F38" s="79"/>
      <c r="H38" s="111"/>
      <c r="I38" s="112"/>
      <c r="J38" s="112"/>
      <c r="K38" s="112"/>
      <c r="L38" s="112"/>
      <c r="M38" s="112"/>
      <c r="N38" s="112"/>
      <c r="O38" s="112"/>
      <c r="P38" s="112"/>
      <c r="Q38" s="112"/>
      <c r="R38" s="112"/>
      <c r="S38" s="113"/>
    </row>
    <row r="39" spans="2:19" ht="6.75" customHeight="1">
      <c r="B39" s="78"/>
      <c r="C39" s="78"/>
      <c r="D39" s="79"/>
      <c r="E39" s="79"/>
      <c r="F39" s="79"/>
      <c r="H39" s="114"/>
      <c r="I39" s="115"/>
      <c r="J39" s="115"/>
      <c r="K39" s="115"/>
      <c r="L39" s="115"/>
      <c r="M39" s="115"/>
      <c r="N39" s="115"/>
      <c r="O39" s="115"/>
      <c r="P39" s="115"/>
      <c r="Q39" s="115"/>
      <c r="R39" s="115"/>
      <c r="S39" s="116"/>
    </row>
    <row r="40" spans="2:19" ht="11.25" customHeight="1"/>
    <row r="41" spans="2:19" ht="12.75" hidden="1" customHeight="1"/>
    <row r="42" spans="2:19" ht="12.75" hidden="1" customHeight="1"/>
    <row r="43" spans="2:19" ht="12.75" hidden="1" customHeight="1"/>
    <row r="44" spans="2:19" ht="12.75" hidden="1" customHeight="1"/>
    <row r="45" spans="2:19" ht="12.75" hidden="1" customHeight="1"/>
    <row r="46" spans="2:19" ht="12.75" hidden="1" customHeight="1"/>
    <row r="47" spans="2:19" ht="12.75" hidden="1" customHeight="1"/>
    <row r="48" spans="2:19" ht="12.75" hidden="1" customHeight="1"/>
    <row r="49" s="64" customFormat="1" ht="12.75" hidden="1" customHeight="1"/>
    <row r="50" s="64" customFormat="1" ht="12.75" hidden="1" customHeight="1"/>
    <row r="51" s="64" customFormat="1" ht="14.1" hidden="1" customHeight="1"/>
    <row r="52" s="64" customFormat="1" ht="14.1" hidden="1" customHeight="1"/>
    <row r="53" s="64" customFormat="1" ht="14.1" hidden="1" customHeight="1"/>
    <row r="54" s="64" customFormat="1" ht="14.1" hidden="1" customHeight="1"/>
    <row r="55" s="64" customFormat="1" ht="14.1" hidden="1" customHeight="1"/>
    <row r="56" s="64" customFormat="1" ht="14.1" hidden="1" customHeight="1"/>
    <row r="57" s="64" customFormat="1" ht="14.1" hidden="1" customHeight="1"/>
    <row r="58" s="64" customFormat="1" ht="14.1" hidden="1" customHeight="1"/>
    <row r="59" s="64" customFormat="1" ht="14.1" hidden="1" customHeight="1"/>
    <row r="60" s="64" customFormat="1" ht="14.1" hidden="1" customHeight="1"/>
    <row r="61" s="64" customFormat="1" ht="14.1" hidden="1" customHeight="1"/>
    <row r="62" s="64" customFormat="1" ht="14.1" hidden="1" customHeight="1"/>
    <row r="63" s="64" customFormat="1" ht="14.1" hidden="1" customHeight="1"/>
    <row r="64" s="64" customFormat="1" ht="14.1" hidden="1" customHeight="1"/>
    <row r="65" s="64" customFormat="1" ht="14.1" hidden="1" customHeight="1"/>
    <row r="66" s="64" customFormat="1" ht="14.1" hidden="1" customHeight="1"/>
    <row r="67" s="64" customFormat="1" ht="14.1" hidden="1" customHeight="1"/>
    <row r="68" s="64" customFormat="1" ht="14.1" hidden="1" customHeight="1"/>
    <row r="69" s="64" customFormat="1" ht="14.1" customHeight="1"/>
    <row r="70" s="64" customFormat="1" ht="14.1" customHeight="1"/>
    <row r="71" s="64" customFormat="1" ht="14.1" customHeight="1"/>
    <row r="72" s="64" customFormat="1" ht="14.1" customHeight="1"/>
    <row r="73" s="64" customFormat="1" ht="14.1" customHeight="1"/>
    <row r="74" s="64" customFormat="1" ht="14.1" customHeight="1"/>
    <row r="75" s="64" customFormat="1" ht="14.1" customHeight="1"/>
  </sheetData>
  <mergeCells count="39">
    <mergeCell ref="D2:Q2"/>
    <mergeCell ref="R2:S2"/>
    <mergeCell ref="B4:K4"/>
    <mergeCell ref="L4:P4"/>
    <mergeCell ref="B5:K5"/>
    <mergeCell ref="L5:P5"/>
    <mergeCell ref="B6:K6"/>
    <mergeCell ref="L6:P6"/>
    <mergeCell ref="B7:K7"/>
    <mergeCell ref="L7:P7"/>
    <mergeCell ref="B8:Q8"/>
    <mergeCell ref="R9:S9"/>
    <mergeCell ref="R10:S11"/>
    <mergeCell ref="B12:J13"/>
    <mergeCell ref="M12:S13"/>
    <mergeCell ref="B14:E14"/>
    <mergeCell ref="F14:J14"/>
    <mergeCell ref="M14:P14"/>
    <mergeCell ref="Q14:S14"/>
    <mergeCell ref="B9:J9"/>
    <mergeCell ref="M9:Q9"/>
    <mergeCell ref="B15:E18"/>
    <mergeCell ref="F15:J18"/>
    <mergeCell ref="M15:P18"/>
    <mergeCell ref="Q15:S18"/>
    <mergeCell ref="B19:F21"/>
    <mergeCell ref="H20:S39"/>
    <mergeCell ref="B22:C24"/>
    <mergeCell ref="D22:F24"/>
    <mergeCell ref="B25:C27"/>
    <mergeCell ref="D25:F27"/>
    <mergeCell ref="B37:C39"/>
    <mergeCell ref="D37:F39"/>
    <mergeCell ref="B28:C30"/>
    <mergeCell ref="D28:F30"/>
    <mergeCell ref="B31:C33"/>
    <mergeCell ref="D31:F33"/>
    <mergeCell ref="B34:C36"/>
    <mergeCell ref="D34:F36"/>
  </mergeCells>
  <printOptions horizontalCentered="1" verticalCentered="1"/>
  <pageMargins left="0" right="0" top="0" bottom="0" header="0" footer="0"/>
  <pageSetup paperSize="9" scale="97"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
  <dimension ref="B1:AF34"/>
  <sheetViews>
    <sheetView zoomScale="40" zoomScaleNormal="40" workbookViewId="0">
      <pane ySplit="3" topLeftCell="A4" activePane="bottomLeft" state="frozen"/>
      <selection pane="bottomLeft" activeCell="I34" sqref="I34"/>
    </sheetView>
  </sheetViews>
  <sheetFormatPr defaultColWidth="9.140625" defaultRowHeight="14.45"/>
  <cols>
    <col min="1" max="1" width="2.85546875" style="1" customWidth="1"/>
    <col min="2" max="5" width="9.140625" style="1"/>
    <col min="6" max="6" width="18.42578125" style="1" customWidth="1"/>
    <col min="7" max="8" width="9.140625" style="1"/>
    <col min="9" max="9" width="5.85546875" style="1" customWidth="1"/>
    <col min="10" max="10" width="9.140625" style="1"/>
    <col min="11" max="11" width="16.5703125" style="1" customWidth="1"/>
    <col min="12" max="12" width="3.5703125" style="1" customWidth="1"/>
    <col min="13" max="13" width="7.85546875" style="1" customWidth="1"/>
    <col min="14" max="16384" width="9.140625" style="1"/>
  </cols>
  <sheetData>
    <row r="1" spans="2:32" ht="49.5" customHeight="1">
      <c r="B1" s="2" t="s">
        <v>44</v>
      </c>
      <c r="C1" s="3"/>
      <c r="D1" s="3"/>
      <c r="E1" s="3"/>
      <c r="F1" s="3"/>
      <c r="G1" s="3"/>
      <c r="H1" s="3"/>
      <c r="I1" s="3"/>
      <c r="J1" s="3"/>
      <c r="K1" s="3"/>
      <c r="L1" s="3"/>
      <c r="M1" s="3"/>
      <c r="N1" s="3"/>
      <c r="O1" s="3"/>
      <c r="P1" s="3"/>
      <c r="Q1" s="3"/>
    </row>
    <row r="2" spans="2:32" ht="12.75" customHeight="1"/>
    <row r="3" spans="2:32" ht="30" customHeight="1">
      <c r="N3" s="140" t="s">
        <v>45</v>
      </c>
      <c r="O3" s="141"/>
      <c r="P3" s="141"/>
      <c r="Q3" s="141"/>
      <c r="R3" s="141"/>
      <c r="S3" s="141"/>
    </row>
    <row r="4" spans="2:32" ht="7.5" customHeight="1"/>
    <row r="8" spans="2:32" ht="15" thickBot="1"/>
    <row r="9" spans="2:32" s="4" customFormat="1" ht="30.6" thickBot="1">
      <c r="B9" s="5" t="s">
        <v>46</v>
      </c>
      <c r="C9" s="6"/>
      <c r="D9" s="7"/>
      <c r="E9" s="7"/>
      <c r="F9" s="15" t="s">
        <v>47</v>
      </c>
      <c r="G9" s="16"/>
      <c r="H9" s="16"/>
      <c r="I9" s="16"/>
      <c r="J9" s="16"/>
      <c r="K9" s="17"/>
      <c r="L9" s="1"/>
      <c r="M9" s="13"/>
      <c r="AE9" s="1"/>
      <c r="AF9" s="1"/>
    </row>
    <row r="10" spans="2:32" ht="15" thickBot="1">
      <c r="B10" s="8"/>
      <c r="C10" s="9"/>
      <c r="D10" s="10"/>
      <c r="E10" s="10"/>
      <c r="F10" s="11"/>
      <c r="G10" s="14"/>
      <c r="H10" s="10"/>
      <c r="I10" s="10"/>
      <c r="J10" s="10"/>
      <c r="K10" s="10"/>
      <c r="L10" s="10"/>
      <c r="M10" s="10"/>
    </row>
    <row r="11" spans="2:32" s="4" customFormat="1" ht="30.6" thickBot="1">
      <c r="B11" s="5" t="s">
        <v>48</v>
      </c>
      <c r="C11" s="6"/>
      <c r="D11" s="7"/>
      <c r="E11" s="7"/>
      <c r="F11" s="15" t="s">
        <v>49</v>
      </c>
      <c r="G11" s="16"/>
      <c r="H11" s="16"/>
      <c r="I11" s="16"/>
      <c r="J11" s="16"/>
      <c r="K11" s="17"/>
      <c r="L11" s="1"/>
      <c r="M11" s="13"/>
      <c r="AE11" s="1"/>
      <c r="AF11" s="1"/>
    </row>
    <row r="12" spans="2:32" ht="15" thickBot="1">
      <c r="B12" s="8"/>
      <c r="C12" s="9"/>
      <c r="D12" s="10"/>
      <c r="E12" s="10"/>
      <c r="F12" s="11"/>
      <c r="G12" s="12"/>
      <c r="H12" s="10"/>
      <c r="I12" s="10"/>
      <c r="J12" s="10"/>
      <c r="K12" s="10"/>
      <c r="L12" s="10"/>
      <c r="M12" s="10"/>
    </row>
    <row r="13" spans="2:32" s="4" customFormat="1" ht="30.6" thickBot="1">
      <c r="B13" s="5" t="s">
        <v>50</v>
      </c>
      <c r="C13" s="6"/>
      <c r="D13" s="7"/>
      <c r="E13" s="7"/>
      <c r="F13" s="60">
        <f>IFERROR(#REF!,0)</f>
        <v>0</v>
      </c>
      <c r="G13" s="13"/>
      <c r="H13" s="13"/>
      <c r="I13" s="13"/>
      <c r="J13" s="13"/>
      <c r="K13" s="13"/>
      <c r="L13" s="13"/>
      <c r="M13" s="13"/>
      <c r="AE13" s="13"/>
      <c r="AF13" s="13"/>
    </row>
    <row r="14" spans="2:32" ht="15" thickBot="1">
      <c r="B14" s="8"/>
      <c r="C14" s="9"/>
      <c r="D14" s="10"/>
      <c r="E14" s="10"/>
      <c r="F14" s="59"/>
      <c r="G14" s="10"/>
      <c r="H14" s="10"/>
      <c r="I14" s="10"/>
      <c r="J14" s="10"/>
      <c r="K14" s="10"/>
      <c r="L14" s="10"/>
      <c r="M14" s="10"/>
      <c r="AE14" s="10"/>
      <c r="AF14" s="10"/>
    </row>
    <row r="15" spans="2:32" s="4" customFormat="1" ht="30.6" thickBot="1">
      <c r="B15" s="5" t="s">
        <v>51</v>
      </c>
      <c r="C15" s="6"/>
      <c r="D15" s="7"/>
      <c r="E15" s="7"/>
      <c r="F15" s="19">
        <v>0</v>
      </c>
      <c r="G15" s="13"/>
      <c r="H15" s="13"/>
      <c r="I15" s="13"/>
      <c r="J15" s="13"/>
      <c r="K15" s="13"/>
      <c r="L15" s="13"/>
      <c r="M15" s="13"/>
      <c r="AE15" s="13"/>
      <c r="AF15" s="13"/>
    </row>
    <row r="16" spans="2:32" ht="15" thickBot="1">
      <c r="B16" s="8"/>
      <c r="C16" s="9"/>
      <c r="D16" s="10"/>
      <c r="E16" s="10"/>
      <c r="F16" s="59"/>
      <c r="G16" s="10"/>
      <c r="H16" s="10"/>
      <c r="I16" s="10"/>
      <c r="J16" s="10"/>
      <c r="K16" s="10"/>
      <c r="L16" s="10"/>
      <c r="M16" s="10"/>
      <c r="AE16" s="10"/>
      <c r="AF16" s="10"/>
    </row>
    <row r="17" spans="2:32" s="4" customFormat="1" ht="30.6" thickBot="1">
      <c r="B17" s="5" t="s">
        <v>52</v>
      </c>
      <c r="C17" s="6"/>
      <c r="D17" s="7"/>
      <c r="E17" s="7"/>
      <c r="F17" s="19">
        <v>100</v>
      </c>
      <c r="G17" s="13"/>
      <c r="H17" s="13"/>
      <c r="I17" s="13"/>
      <c r="J17" s="13"/>
      <c r="K17" s="13"/>
      <c r="L17" s="13"/>
      <c r="M17" s="13"/>
      <c r="AE17" s="13"/>
      <c r="AF17" s="13"/>
    </row>
    <row r="20" spans="2:32" ht="7.5" customHeight="1"/>
    <row r="21" spans="2:32" ht="7.5" customHeight="1"/>
    <row r="25" spans="2:32" ht="15" thickBot="1"/>
    <row r="26" spans="2:32" s="4" customFormat="1" ht="30.6" thickBot="1">
      <c r="B26" s="5" t="s">
        <v>46</v>
      </c>
      <c r="C26" s="6"/>
      <c r="D26" s="7"/>
      <c r="E26" s="7"/>
      <c r="F26" s="15" t="s">
        <v>53</v>
      </c>
      <c r="G26" s="16"/>
      <c r="H26" s="16"/>
      <c r="I26" s="16"/>
      <c r="J26" s="16"/>
      <c r="K26" s="17"/>
      <c r="L26" s="1"/>
      <c r="M26" s="13"/>
      <c r="AE26" s="1"/>
      <c r="AF26" s="1"/>
    </row>
    <row r="27" spans="2:32" ht="15" thickBot="1">
      <c r="B27" s="8"/>
      <c r="C27" s="9"/>
      <c r="D27" s="10"/>
      <c r="E27" s="10"/>
      <c r="F27" s="11"/>
      <c r="G27" s="14"/>
      <c r="H27" s="10"/>
      <c r="I27" s="10"/>
      <c r="J27" s="10"/>
      <c r="K27" s="10"/>
      <c r="L27" s="10"/>
      <c r="M27" s="10"/>
    </row>
    <row r="28" spans="2:32" s="4" customFormat="1" ht="30.6" thickBot="1">
      <c r="B28" s="5" t="s">
        <v>48</v>
      </c>
      <c r="C28" s="6"/>
      <c r="D28" s="7"/>
      <c r="E28" s="7"/>
      <c r="F28" s="15" t="s">
        <v>49</v>
      </c>
      <c r="G28" s="16"/>
      <c r="H28" s="16"/>
      <c r="I28" s="16"/>
      <c r="J28" s="16"/>
      <c r="K28" s="17"/>
      <c r="L28" s="1"/>
      <c r="M28" s="13"/>
      <c r="AE28" s="1"/>
      <c r="AF28" s="1"/>
    </row>
    <row r="29" spans="2:32" ht="15" thickBot="1">
      <c r="B29" s="8"/>
      <c r="C29" s="9"/>
      <c r="D29" s="10"/>
      <c r="E29" s="10"/>
      <c r="F29" s="11"/>
      <c r="G29" s="12"/>
      <c r="H29" s="10"/>
      <c r="I29" s="10"/>
      <c r="J29" s="10"/>
      <c r="K29" s="10"/>
      <c r="L29" s="10"/>
      <c r="M29" s="10"/>
    </row>
    <row r="30" spans="2:32" s="4" customFormat="1" ht="30.6" thickBot="1">
      <c r="B30" s="5" t="s">
        <v>50</v>
      </c>
      <c r="C30" s="6"/>
      <c r="D30" s="7"/>
      <c r="E30" s="7"/>
      <c r="F30" s="61">
        <f>IFERROR(#REF!,0)</f>
        <v>0</v>
      </c>
      <c r="G30" s="13"/>
      <c r="H30" s="13"/>
      <c r="I30" s="13"/>
      <c r="J30" s="13"/>
      <c r="K30" s="13"/>
      <c r="L30" s="13"/>
      <c r="M30" s="13"/>
      <c r="AE30" s="13"/>
      <c r="AF30" s="13"/>
    </row>
    <row r="31" spans="2:32" ht="15" thickBot="1">
      <c r="B31" s="8"/>
      <c r="C31" s="9"/>
      <c r="D31" s="10"/>
      <c r="E31" s="10"/>
      <c r="F31" s="11"/>
      <c r="G31" s="10"/>
      <c r="H31" s="10"/>
      <c r="I31" s="10"/>
      <c r="J31" s="10"/>
      <c r="K31" s="10"/>
      <c r="L31" s="10"/>
      <c r="M31" s="10"/>
      <c r="AE31" s="10"/>
      <c r="AF31" s="10"/>
    </row>
    <row r="32" spans="2:32" s="4" customFormat="1" ht="30.6" thickBot="1">
      <c r="B32" s="5" t="s">
        <v>54</v>
      </c>
      <c r="C32" s="6"/>
      <c r="D32" s="7"/>
      <c r="E32" s="7"/>
      <c r="F32" s="18">
        <v>100</v>
      </c>
      <c r="G32" s="13"/>
      <c r="H32" s="13"/>
      <c r="I32" s="13"/>
      <c r="J32" s="13"/>
      <c r="K32" s="13"/>
      <c r="L32" s="13"/>
      <c r="M32" s="13"/>
      <c r="AE32" s="13"/>
      <c r="AF32" s="13"/>
    </row>
    <row r="33" spans="2:32">
      <c r="B33" s="8"/>
      <c r="C33" s="9"/>
      <c r="D33" s="10"/>
      <c r="E33" s="10"/>
      <c r="F33" s="11"/>
      <c r="G33" s="10"/>
      <c r="H33" s="10"/>
      <c r="I33" s="10"/>
      <c r="J33" s="10"/>
      <c r="K33" s="10"/>
      <c r="L33" s="10"/>
      <c r="M33" s="10"/>
      <c r="AE33" s="10"/>
      <c r="AF33" s="10"/>
    </row>
    <row r="34" spans="2:32" s="4" customFormat="1" ht="30">
      <c r="B34" s="5"/>
      <c r="C34" s="6"/>
      <c r="D34" s="7"/>
      <c r="E34" s="7"/>
      <c r="F34" s="13"/>
      <c r="G34" s="13"/>
      <c r="H34" s="13"/>
      <c r="I34" s="13"/>
      <c r="J34" s="13"/>
      <c r="K34" s="13"/>
      <c r="L34" s="13"/>
      <c r="M34" s="13"/>
      <c r="AE34" s="13"/>
      <c r="AF34" s="13"/>
    </row>
  </sheetData>
  <mergeCells count="1">
    <mergeCell ref="N3:S3"/>
  </mergeCells>
  <pageMargins left="0.7" right="0.7" top="0.75" bottom="0.75" header="0.3" footer="0.3"/>
  <pageSetup paperSize="9" orientation="portrait" horizontalDpi="2400" verticalDpi="2400" r:id="rId1"/>
  <drawing r:id="rId2"/>
  <legacyDrawing r:id="rId3"/>
  <controls>
    <mc:AlternateContent xmlns:mc="http://schemas.openxmlformats.org/markup-compatibility/2006">
      <mc:Choice Requires="x14">
        <control shapeId="2049" r:id="rId4" name="World Map Widget ComboBox1">
          <controlPr defaultSize="0" autoLine="0" linkedCell="#REF!" listFillRange="'Widget Showcase Calcs'!C214:C257" r:id="rId5">
            <anchor moveWithCells="1">
              <from>
                <xdr:col>1</xdr:col>
                <xdr:colOff>38100</xdr:colOff>
                <xdr:row>36</xdr:row>
                <xdr:rowOff>0</xdr:rowOff>
              </from>
              <to>
                <xdr:col>5</xdr:col>
                <xdr:colOff>655320</xdr:colOff>
                <xdr:row>38</xdr:row>
                <xdr:rowOff>60960</xdr:rowOff>
              </to>
            </anchor>
          </controlPr>
        </control>
      </mc:Choice>
      <mc:Fallback>
        <control shapeId="2049" r:id="rId4" name="World Map Widget ComboBox1"/>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7"/>
  <dimension ref="B2:B27"/>
  <sheetViews>
    <sheetView workbookViewId="0">
      <selection activeCell="E22" sqref="E22"/>
    </sheetView>
  </sheetViews>
  <sheetFormatPr defaultColWidth="11.42578125" defaultRowHeight="14.45"/>
  <sheetData>
    <row r="2" spans="2:2">
      <c r="B2" s="62" t="s">
        <v>55</v>
      </c>
    </row>
    <row r="3" spans="2:2" ht="18">
      <c r="B3" s="63" t="s">
        <v>56</v>
      </c>
    </row>
    <row r="4" spans="2:2" ht="18">
      <c r="B4" s="63" t="s">
        <v>57</v>
      </c>
    </row>
    <row r="5" spans="2:2" ht="18">
      <c r="B5" s="63" t="s">
        <v>58</v>
      </c>
    </row>
    <row r="6" spans="2:2" ht="18">
      <c r="B6" s="63" t="s">
        <v>59</v>
      </c>
    </row>
    <row r="7" spans="2:2" ht="18">
      <c r="B7" s="63" t="s">
        <v>60</v>
      </c>
    </row>
    <row r="8" spans="2:2" ht="18">
      <c r="B8" s="63">
        <v>1</v>
      </c>
    </row>
    <row r="9" spans="2:2" ht="18">
      <c r="B9" s="63">
        <v>2</v>
      </c>
    </row>
    <row r="10" spans="2:2" ht="18">
      <c r="B10" s="63">
        <v>3</v>
      </c>
    </row>
    <row r="11" spans="2:2" ht="18">
      <c r="B11" s="63">
        <v>4</v>
      </c>
    </row>
    <row r="12" spans="2:2" ht="18">
      <c r="B12" s="63">
        <v>5</v>
      </c>
    </row>
    <row r="13" spans="2:2" ht="18">
      <c r="B13" s="63">
        <v>6</v>
      </c>
    </row>
    <row r="14" spans="2:2" ht="18">
      <c r="B14" s="63">
        <v>7</v>
      </c>
    </row>
    <row r="15" spans="2:2" ht="18">
      <c r="B15" s="63">
        <v>8</v>
      </c>
    </row>
    <row r="16" spans="2:2" ht="18">
      <c r="B16" s="63">
        <v>9</v>
      </c>
    </row>
    <row r="17" spans="2:2" ht="18">
      <c r="B17" s="63">
        <v>10</v>
      </c>
    </row>
    <row r="18" spans="2:2" ht="18">
      <c r="B18" s="63">
        <v>11</v>
      </c>
    </row>
    <row r="19" spans="2:2" ht="18">
      <c r="B19" s="63">
        <v>12</v>
      </c>
    </row>
    <row r="20" spans="2:2" ht="18">
      <c r="B20" s="63">
        <v>13</v>
      </c>
    </row>
    <row r="21" spans="2:2" ht="18">
      <c r="B21" s="63">
        <v>14</v>
      </c>
    </row>
    <row r="22" spans="2:2" ht="18">
      <c r="B22" s="63">
        <v>15</v>
      </c>
    </row>
    <row r="23" spans="2:2" ht="18">
      <c r="B23" s="63">
        <v>16</v>
      </c>
    </row>
    <row r="24" spans="2:2" ht="18">
      <c r="B24" s="63">
        <v>17</v>
      </c>
    </row>
    <row r="25" spans="2:2" ht="18">
      <c r="B25" s="63">
        <v>18</v>
      </c>
    </row>
    <row r="26" spans="2:2" ht="18">
      <c r="B26" s="63">
        <v>19</v>
      </c>
    </row>
    <row r="27" spans="2:2" ht="18">
      <c r="B27" s="63">
        <v>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
  <dimension ref="B2:BO257"/>
  <sheetViews>
    <sheetView zoomScaleNormal="100" workbookViewId="0">
      <selection sqref="A1:XFD1048576"/>
    </sheetView>
  </sheetViews>
  <sheetFormatPr defaultColWidth="9.140625" defaultRowHeight="13.15"/>
  <cols>
    <col min="1" max="1" width="2.5703125" style="22" customWidth="1"/>
    <col min="2" max="2" width="2.42578125" style="22" customWidth="1"/>
    <col min="3" max="3" width="10.42578125" style="22" customWidth="1"/>
    <col min="4" max="6" width="9.140625" style="22"/>
    <col min="7" max="7" width="10.5703125" style="22" customWidth="1"/>
    <col min="8" max="21" width="9.140625" style="22"/>
    <col min="22" max="22" width="14" style="22" bestFit="1" customWidth="1"/>
    <col min="23" max="23" width="15.42578125" style="22" bestFit="1" customWidth="1"/>
    <col min="24" max="16384" width="9.140625" style="22"/>
  </cols>
  <sheetData>
    <row r="2" spans="2:25" ht="17.45">
      <c r="B2" s="27" t="s">
        <v>61</v>
      </c>
    </row>
    <row r="3" spans="2:25" ht="6.75" customHeight="1"/>
    <row r="4" spans="2:25">
      <c r="B4" s="22" t="s">
        <v>62</v>
      </c>
    </row>
    <row r="7" spans="2:25">
      <c r="C7" s="20" t="s">
        <v>63</v>
      </c>
      <c r="D7" s="21"/>
      <c r="E7" s="21"/>
      <c r="G7" s="23"/>
      <c r="H7" s="23"/>
      <c r="Y7" s="23"/>
    </row>
    <row r="8" spans="2:25" ht="6" customHeight="1">
      <c r="C8" s="20"/>
      <c r="D8" s="21"/>
      <c r="E8" s="21"/>
      <c r="G8" s="23"/>
      <c r="H8" s="23"/>
      <c r="Y8" s="23"/>
    </row>
    <row r="9" spans="2:25">
      <c r="D9" s="24" t="s">
        <v>64</v>
      </c>
      <c r="E9" s="24" t="s">
        <v>65</v>
      </c>
      <c r="G9" s="24" t="s">
        <v>66</v>
      </c>
      <c r="H9" s="24" t="s">
        <v>67</v>
      </c>
    </row>
    <row r="10" spans="2:25">
      <c r="C10" s="20" t="s">
        <v>68</v>
      </c>
      <c r="D10" s="21">
        <f>'CALCUL indicateurs'!F15</f>
        <v>0</v>
      </c>
      <c r="E10" s="21">
        <v>0</v>
      </c>
      <c r="G10" s="21">
        <f>50-(50*COS(RADIANS(E12)))</f>
        <v>0</v>
      </c>
      <c r="H10" s="21">
        <f>50*SIN(RADIANS(E12))</f>
        <v>0</v>
      </c>
    </row>
    <row r="11" spans="2:25">
      <c r="C11" s="20" t="s">
        <v>69</v>
      </c>
      <c r="D11" s="21">
        <f>'CALCUL indicateurs'!F17</f>
        <v>100</v>
      </c>
      <c r="E11" s="21">
        <v>180</v>
      </c>
      <c r="G11" s="21">
        <f>50-(2*COS(RADIANS(E12+90)))</f>
        <v>50</v>
      </c>
      <c r="H11" s="21">
        <f>2*SIN(RADIANS(E12+90))</f>
        <v>2</v>
      </c>
    </row>
    <row r="12" spans="2:25">
      <c r="C12" s="20" t="s">
        <v>70</v>
      </c>
      <c r="D12" s="21">
        <f>'CALCUL indicateurs'!F13</f>
        <v>0</v>
      </c>
      <c r="E12" s="21">
        <f>((D12-D10)/(D11-D10))*180</f>
        <v>0</v>
      </c>
      <c r="G12" s="21">
        <f>50-(2*COS(RADIANS(E12-90)))</f>
        <v>50</v>
      </c>
      <c r="H12" s="21">
        <f>2*SIN(RADIANS(E12-90))</f>
        <v>-2</v>
      </c>
    </row>
    <row r="13" spans="2:25">
      <c r="C13" s="22" t="s">
        <v>71</v>
      </c>
      <c r="D13" s="21">
        <f>((D11-D10)/5)+D10</f>
        <v>20</v>
      </c>
      <c r="E13" s="21"/>
      <c r="G13" s="21">
        <f>G10</f>
        <v>0</v>
      </c>
      <c r="H13" s="21">
        <f>H10</f>
        <v>0</v>
      </c>
    </row>
    <row r="14" spans="2:25">
      <c r="C14" s="22" t="s">
        <v>72</v>
      </c>
      <c r="D14" s="21">
        <f>((D11-D10)*2/5)+D10</f>
        <v>40</v>
      </c>
      <c r="E14" s="21"/>
      <c r="G14" s="21">
        <v>50</v>
      </c>
      <c r="H14" s="21">
        <v>0</v>
      </c>
    </row>
    <row r="15" spans="2:25">
      <c r="C15" s="22" t="s">
        <v>73</v>
      </c>
      <c r="D15" s="21">
        <f>((D11-D10)*3/5) + D10</f>
        <v>60</v>
      </c>
      <c r="E15" s="21"/>
      <c r="G15" s="21"/>
      <c r="H15" s="21"/>
    </row>
    <row r="16" spans="2:25">
      <c r="C16" s="22" t="s">
        <v>74</v>
      </c>
      <c r="D16" s="21">
        <f>((D11-D10)*4/5) + D10</f>
        <v>80</v>
      </c>
      <c r="E16" s="21"/>
      <c r="G16" s="21"/>
      <c r="H16" s="21"/>
    </row>
    <row r="17" spans="3:25">
      <c r="D17" s="21"/>
      <c r="E17" s="21"/>
      <c r="G17" s="21"/>
      <c r="H17" s="21"/>
    </row>
    <row r="18" spans="3:25">
      <c r="C18" s="20" t="s">
        <v>75</v>
      </c>
      <c r="D18" s="21"/>
      <c r="E18" s="21"/>
      <c r="G18" s="21"/>
      <c r="H18" s="21"/>
    </row>
    <row r="19" spans="3:25">
      <c r="C19" s="20"/>
      <c r="D19" s="21"/>
      <c r="E19" s="21"/>
      <c r="G19" s="21"/>
      <c r="H19" s="21"/>
    </row>
    <row r="20" spans="3:25">
      <c r="C20" s="20" t="s">
        <v>76</v>
      </c>
      <c r="D20" s="21"/>
      <c r="E20" s="21"/>
      <c r="G20" s="21"/>
      <c r="H20" s="21"/>
    </row>
    <row r="21" spans="3:25">
      <c r="D21" s="21"/>
      <c r="E21" s="21"/>
      <c r="G21" s="21"/>
      <c r="H21" s="21"/>
    </row>
    <row r="24" spans="3:25">
      <c r="C24" s="20" t="s">
        <v>77</v>
      </c>
      <c r="D24" s="21"/>
      <c r="E24" s="21"/>
      <c r="G24" s="23"/>
      <c r="H24" s="23"/>
      <c r="Y24" s="23"/>
    </row>
    <row r="25" spans="3:25" ht="6" customHeight="1">
      <c r="C25" s="20"/>
      <c r="D25" s="21"/>
      <c r="E25" s="21"/>
      <c r="G25" s="23"/>
      <c r="H25" s="23"/>
      <c r="Y25" s="23"/>
    </row>
    <row r="26" spans="3:25">
      <c r="D26" s="24" t="s">
        <v>64</v>
      </c>
      <c r="E26" s="24"/>
      <c r="G26" s="24" t="s">
        <v>66</v>
      </c>
      <c r="H26" s="24" t="s">
        <v>67</v>
      </c>
    </row>
    <row r="27" spans="3:25">
      <c r="C27" s="20" t="s">
        <v>70</v>
      </c>
      <c r="D27" s="28" t="e">
        <f>'CALCUL indicateurs'!#REF!</f>
        <v>#REF!</v>
      </c>
      <c r="E27" s="21"/>
      <c r="G27" s="21" t="e">
        <f>D27</f>
        <v>#REF!</v>
      </c>
      <c r="H27" s="21" t="e">
        <f>D28-D27</f>
        <v>#REF!</v>
      </c>
    </row>
    <row r="28" spans="3:25">
      <c r="C28" s="20" t="s">
        <v>69</v>
      </c>
      <c r="D28" s="28" t="e">
        <f>'CALCUL indicateurs'!#REF!</f>
        <v>#REF!</v>
      </c>
      <c r="E28" s="21"/>
    </row>
    <row r="29" spans="3:25">
      <c r="C29" s="22" t="s">
        <v>78</v>
      </c>
      <c r="D29" s="29" t="e">
        <f>D27/D28</f>
        <v>#REF!</v>
      </c>
      <c r="E29" s="21"/>
    </row>
    <row r="30" spans="3:25">
      <c r="D30" s="21"/>
      <c r="E30" s="21"/>
      <c r="G30" s="21"/>
      <c r="H30" s="21"/>
    </row>
    <row r="31" spans="3:25">
      <c r="C31" s="20" t="s">
        <v>75</v>
      </c>
      <c r="D31" s="21"/>
      <c r="E31" s="21"/>
      <c r="G31" s="21"/>
      <c r="H31" s="21"/>
    </row>
    <row r="32" spans="3:25">
      <c r="C32" s="20"/>
      <c r="D32" s="21"/>
      <c r="E32" s="21"/>
      <c r="G32" s="21"/>
      <c r="H32" s="21"/>
    </row>
    <row r="33" spans="3:25">
      <c r="C33" s="20" t="s">
        <v>76</v>
      </c>
      <c r="D33" s="21"/>
      <c r="E33" s="21"/>
      <c r="G33" s="21"/>
      <c r="H33" s="21"/>
    </row>
    <row r="34" spans="3:25">
      <c r="D34" s="21"/>
      <c r="E34" s="21"/>
      <c r="G34" s="21"/>
      <c r="H34" s="21"/>
    </row>
    <row r="37" spans="3:25">
      <c r="C37" s="20" t="s">
        <v>79</v>
      </c>
      <c r="D37" s="21"/>
      <c r="E37" s="21"/>
      <c r="G37" s="23"/>
      <c r="H37" s="23"/>
      <c r="Y37" s="23"/>
    </row>
    <row r="38" spans="3:25" ht="6" customHeight="1">
      <c r="C38" s="20"/>
      <c r="D38" s="21"/>
      <c r="E38" s="21"/>
      <c r="G38" s="23"/>
      <c r="H38" s="23"/>
      <c r="Y38" s="23"/>
    </row>
    <row r="39" spans="3:25">
      <c r="D39" s="24" t="s">
        <v>64</v>
      </c>
      <c r="E39" s="24"/>
      <c r="G39" s="24" t="s">
        <v>66</v>
      </c>
      <c r="H39" s="24" t="s">
        <v>67</v>
      </c>
    </row>
    <row r="40" spans="3:25">
      <c r="C40" s="20" t="s">
        <v>70</v>
      </c>
      <c r="D40" s="28">
        <f>'CALCUL indicateurs'!F30</f>
        <v>0</v>
      </c>
      <c r="E40" s="21"/>
      <c r="G40" s="21">
        <f>D40</f>
        <v>0</v>
      </c>
      <c r="H40" s="21">
        <f>D41-D40</f>
        <v>100</v>
      </c>
    </row>
    <row r="41" spans="3:25">
      <c r="C41" s="20" t="s">
        <v>69</v>
      </c>
      <c r="D41" s="28">
        <f>'CALCUL indicateurs'!F32</f>
        <v>100</v>
      </c>
      <c r="E41" s="21"/>
    </row>
    <row r="42" spans="3:25">
      <c r="C42" s="22" t="s">
        <v>78</v>
      </c>
      <c r="D42" s="29">
        <f>D40/D41</f>
        <v>0</v>
      </c>
      <c r="E42" s="21"/>
    </row>
    <row r="43" spans="3:25">
      <c r="D43" s="21"/>
      <c r="E43" s="21"/>
      <c r="G43" s="21"/>
      <c r="H43" s="21"/>
    </row>
    <row r="44" spans="3:25">
      <c r="C44" s="20" t="s">
        <v>75</v>
      </c>
      <c r="D44" s="21"/>
      <c r="E44" s="21"/>
      <c r="G44" s="21"/>
      <c r="H44" s="21"/>
    </row>
    <row r="45" spans="3:25">
      <c r="C45" s="20"/>
      <c r="D45" s="21"/>
      <c r="E45" s="21"/>
      <c r="G45" s="21"/>
      <c r="H45" s="21"/>
    </row>
    <row r="46" spans="3:25">
      <c r="C46" s="20" t="s">
        <v>76</v>
      </c>
      <c r="D46" s="21"/>
      <c r="E46" s="21"/>
      <c r="G46" s="21"/>
      <c r="H46" s="21"/>
    </row>
    <row r="47" spans="3:25">
      <c r="D47" s="21"/>
      <c r="E47" s="21"/>
      <c r="G47" s="21"/>
      <c r="H47" s="21"/>
    </row>
    <row r="50" spans="3:10">
      <c r="C50" s="20" t="s">
        <v>80</v>
      </c>
      <c r="D50" s="21"/>
      <c r="E50" s="21"/>
      <c r="H50" s="23"/>
      <c r="I50" s="23"/>
    </row>
    <row r="51" spans="3:10">
      <c r="C51" s="20"/>
      <c r="D51" s="21"/>
      <c r="E51" s="21"/>
      <c r="H51" s="23"/>
      <c r="I51" s="23"/>
    </row>
    <row r="52" spans="3:10">
      <c r="D52" s="24" t="s">
        <v>64</v>
      </c>
      <c r="E52" s="24" t="s">
        <v>65</v>
      </c>
      <c r="G52" s="25" t="s">
        <v>81</v>
      </c>
      <c r="I52" s="24" t="s">
        <v>66</v>
      </c>
      <c r="J52" s="24" t="s">
        <v>67</v>
      </c>
    </row>
    <row r="53" spans="3:10">
      <c r="C53" s="20" t="s">
        <v>68</v>
      </c>
      <c r="D53" s="30" t="e">
        <f>'CALCUL indicateurs'!#REF!</f>
        <v>#REF!</v>
      </c>
      <c r="E53" s="21">
        <v>0</v>
      </c>
      <c r="G53" s="25" t="s">
        <v>82</v>
      </c>
      <c r="I53" s="21" t="e">
        <f>50-(50*COS(RADIANS(G57)))</f>
        <v>#REF!</v>
      </c>
      <c r="J53" s="21" t="e">
        <f>50*SIN(RADIANS(G57))</f>
        <v>#REF!</v>
      </c>
    </row>
    <row r="54" spans="3:10">
      <c r="C54" s="20" t="s">
        <v>69</v>
      </c>
      <c r="D54" s="30" t="e">
        <f>'CALCUL indicateurs'!#REF!</f>
        <v>#REF!</v>
      </c>
      <c r="E54" s="21">
        <v>180</v>
      </c>
      <c r="G54" s="26" t="e">
        <f>IF(D55&gt;=D53,IF(D55&lt;D56,1,IF(D55&lt;D57,2,IF(D55&lt;D58,3,4))))</f>
        <v>#REF!</v>
      </c>
      <c r="I54" s="21" t="e">
        <f>50-(2*COS(RADIANS(G57+90)))</f>
        <v>#REF!</v>
      </c>
      <c r="J54" s="21" t="e">
        <f>2*SIN(RADIANS(G57+90))</f>
        <v>#REF!</v>
      </c>
    </row>
    <row r="55" spans="3:10">
      <c r="C55" s="20" t="s">
        <v>70</v>
      </c>
      <c r="D55" s="31" t="e">
        <f>'CALCUL indicateurs'!#REF!</f>
        <v>#REF!</v>
      </c>
      <c r="E55" s="21" t="e">
        <f>((D55-D53)/(D54-D53))*180</f>
        <v>#REF!</v>
      </c>
      <c r="I55" s="21" t="e">
        <f>50-(2*COS(RADIANS(G57-90)))</f>
        <v>#REF!</v>
      </c>
      <c r="J55" s="21" t="e">
        <f>2*SIN(RADIANS(G57-90))</f>
        <v>#REF!</v>
      </c>
    </row>
    <row r="56" spans="3:10">
      <c r="C56" s="20" t="s">
        <v>71</v>
      </c>
      <c r="D56" s="30" t="e">
        <f>'CALCUL indicateurs'!#REF!</f>
        <v>#REF!</v>
      </c>
      <c r="E56" s="21"/>
      <c r="G56" s="25" t="s">
        <v>83</v>
      </c>
      <c r="I56" s="21" t="e">
        <f>I53</f>
        <v>#REF!</v>
      </c>
      <c r="J56" s="21" t="e">
        <f>J53</f>
        <v>#REF!</v>
      </c>
    </row>
    <row r="57" spans="3:10">
      <c r="C57" s="20" t="s">
        <v>72</v>
      </c>
      <c r="D57" s="30" t="e">
        <f>'CALCUL indicateurs'!#REF!</f>
        <v>#REF!</v>
      </c>
      <c r="E57" s="21"/>
      <c r="G57" s="21" t="e">
        <f>IF(G54=1,((D55-D53)/(D56-D53)*45),IF(G54=2,45+((D55-D56)/(D57-D56)*45),IF(G54=3,90+((D55-D57)/(D58-D57)*45),IF(G54=4,135+((D55-D58)/(D54-D58)*45),180))))</f>
        <v>#REF!</v>
      </c>
      <c r="I57" s="21">
        <v>50</v>
      </c>
      <c r="J57" s="21">
        <v>0</v>
      </c>
    </row>
    <row r="58" spans="3:10">
      <c r="C58" s="20" t="s">
        <v>73</v>
      </c>
      <c r="D58" s="30" t="e">
        <f>'CALCUL indicateurs'!#REF!</f>
        <v>#REF!</v>
      </c>
      <c r="E58" s="21"/>
      <c r="H58" s="21"/>
      <c r="I58" s="21"/>
    </row>
    <row r="59" spans="3:10">
      <c r="D59" s="30"/>
      <c r="E59" s="21"/>
      <c r="H59" s="21"/>
      <c r="I59" s="21"/>
    </row>
    <row r="60" spans="3:10">
      <c r="C60" s="20" t="s">
        <v>75</v>
      </c>
      <c r="D60" s="30"/>
      <c r="E60" s="21"/>
      <c r="H60" s="21"/>
      <c r="I60" s="21"/>
    </row>
    <row r="61" spans="3:10">
      <c r="C61" s="20"/>
      <c r="D61" s="30"/>
      <c r="E61" s="21"/>
      <c r="H61" s="21"/>
      <c r="I61" s="21"/>
    </row>
    <row r="62" spans="3:10">
      <c r="C62" s="20" t="s">
        <v>76</v>
      </c>
      <c r="D62" s="30"/>
      <c r="E62" s="21"/>
      <c r="H62" s="21"/>
      <c r="I62" s="21"/>
    </row>
    <row r="66" spans="3:8">
      <c r="C66" s="20" t="s">
        <v>84</v>
      </c>
      <c r="D66" s="21"/>
      <c r="F66" s="21"/>
      <c r="H66" s="23"/>
    </row>
    <row r="67" spans="3:8">
      <c r="C67" s="20"/>
      <c r="D67" s="21"/>
      <c r="F67" s="21"/>
      <c r="H67" s="23"/>
    </row>
    <row r="68" spans="3:8">
      <c r="D68" s="24" t="s">
        <v>64</v>
      </c>
      <c r="F68" s="24" t="s">
        <v>66</v>
      </c>
      <c r="G68" s="24" t="s">
        <v>67</v>
      </c>
    </row>
    <row r="69" spans="3:8">
      <c r="C69" s="20" t="s">
        <v>68</v>
      </c>
      <c r="D69" s="21" t="e">
        <f>'CALCUL indicateurs'!#REF!</f>
        <v>#REF!</v>
      </c>
      <c r="F69" s="21">
        <v>0</v>
      </c>
      <c r="G69" s="32" t="e">
        <f>'CALCUL indicateurs'!#REF!</f>
        <v>#REF!</v>
      </c>
      <c r="H69" s="33" t="e">
        <f>G69</f>
        <v>#REF!</v>
      </c>
    </row>
    <row r="70" spans="3:8">
      <c r="C70" s="20" t="s">
        <v>69</v>
      </c>
      <c r="D70" s="21" t="e">
        <f>'CALCUL indicateurs'!#REF!</f>
        <v>#REF!</v>
      </c>
      <c r="F70" s="21"/>
      <c r="G70" s="21"/>
    </row>
    <row r="71" spans="3:8" ht="13.9">
      <c r="C71" s="20" t="s">
        <v>70</v>
      </c>
      <c r="D71" s="21" t="e">
        <f>'CALCUL indicateurs'!#REF!</f>
        <v>#REF!</v>
      </c>
      <c r="F71" s="21"/>
      <c r="G71" s="34" t="e">
        <f>IF(G69&gt;0.5,CHAR(241),CHAR(242))</f>
        <v>#REF!</v>
      </c>
    </row>
    <row r="72" spans="3:8">
      <c r="C72" s="22" t="s">
        <v>71</v>
      </c>
      <c r="D72" s="21" t="e">
        <f>(D70-D69)/5</f>
        <v>#REF!</v>
      </c>
      <c r="F72" s="21"/>
      <c r="G72" s="21"/>
    </row>
    <row r="73" spans="3:8">
      <c r="C73" s="22" t="s">
        <v>72</v>
      </c>
      <c r="D73" s="21" t="e">
        <f>(D70-D69)*2/5</f>
        <v>#REF!</v>
      </c>
      <c r="F73" s="21"/>
      <c r="G73" s="21"/>
    </row>
    <row r="74" spans="3:8">
      <c r="C74" s="22" t="s">
        <v>73</v>
      </c>
      <c r="D74" s="21" t="e">
        <f>(D70-D69)*3/5</f>
        <v>#REF!</v>
      </c>
      <c r="G74" s="21"/>
      <c r="H74" s="21"/>
    </row>
    <row r="75" spans="3:8">
      <c r="C75" s="22" t="s">
        <v>74</v>
      </c>
      <c r="D75" s="21" t="e">
        <f>(D70-D69)*4/5</f>
        <v>#REF!</v>
      </c>
      <c r="G75" s="21"/>
      <c r="H75" s="21"/>
    </row>
    <row r="76" spans="3:8">
      <c r="D76" s="21"/>
      <c r="G76" s="21"/>
      <c r="H76" s="21"/>
    </row>
    <row r="77" spans="3:8">
      <c r="C77" s="20" t="s">
        <v>85</v>
      </c>
      <c r="D77" s="21"/>
      <c r="G77" s="21"/>
      <c r="H77" s="21"/>
    </row>
    <row r="78" spans="3:8">
      <c r="C78" s="20"/>
      <c r="D78" s="21"/>
      <c r="G78" s="21"/>
      <c r="H78" s="21"/>
    </row>
    <row r="79" spans="3:8">
      <c r="C79" s="20" t="s">
        <v>86</v>
      </c>
      <c r="D79" s="21"/>
      <c r="G79" s="21"/>
      <c r="H79" s="21"/>
    </row>
    <row r="80" spans="3:8">
      <c r="D80" s="21"/>
      <c r="G80" s="21"/>
      <c r="H80" s="21"/>
    </row>
    <row r="83" spans="3:11">
      <c r="C83" s="20" t="s">
        <v>87</v>
      </c>
      <c r="D83" s="21"/>
      <c r="E83" s="21"/>
      <c r="H83" s="23"/>
      <c r="I83" s="23"/>
    </row>
    <row r="84" spans="3:11">
      <c r="E84" s="23"/>
      <c r="F84" s="23"/>
      <c r="H84" s="20"/>
      <c r="I84" s="21"/>
      <c r="J84" s="21"/>
    </row>
    <row r="85" spans="3:11">
      <c r="D85" s="24" t="s">
        <v>64</v>
      </c>
    </row>
    <row r="86" spans="3:11">
      <c r="C86" s="20" t="s">
        <v>68</v>
      </c>
      <c r="D86" s="28" t="e">
        <f>'CALCUL indicateurs'!#REF!</f>
        <v>#REF!</v>
      </c>
    </row>
    <row r="87" spans="3:11">
      <c r="C87" s="20" t="s">
        <v>69</v>
      </c>
      <c r="D87" s="28" t="e">
        <f>'CALCUL indicateurs'!#REF!</f>
        <v>#REF!</v>
      </c>
    </row>
    <row r="88" spans="3:11">
      <c r="D88" s="28"/>
      <c r="F88" s="25"/>
      <c r="G88" s="25" t="s">
        <v>88</v>
      </c>
      <c r="H88" s="25" t="s">
        <v>89</v>
      </c>
      <c r="I88" s="25" t="s">
        <v>90</v>
      </c>
      <c r="J88" s="25" t="s">
        <v>88</v>
      </c>
      <c r="K88" s="25" t="s">
        <v>89</v>
      </c>
    </row>
    <row r="89" spans="3:11">
      <c r="C89" s="22" t="s">
        <v>91</v>
      </c>
      <c r="D89" s="28" t="e">
        <f>'CALCUL indicateurs'!#REF!</f>
        <v>#REF!</v>
      </c>
      <c r="E89" s="26" t="e">
        <f t="shared" ref="E89:E96" si="0">ROUNDUP((D89/($D$87-$D$86))*13,0)</f>
        <v>#REF!</v>
      </c>
      <c r="F89" s="26" t="e">
        <f t="shared" ref="F89:F96" si="1">IF(E89&gt;=10,10,E89)</f>
        <v>#REF!</v>
      </c>
      <c r="G89" s="26" t="e">
        <f>IF(E89=13,2,IF(E89&gt;10,E89-10,0))</f>
        <v>#REF!</v>
      </c>
      <c r="H89" s="26" t="e">
        <f>IF(E89&gt;=13,1,0)</f>
        <v>#REF!</v>
      </c>
      <c r="I89" s="26" t="e">
        <f>REPT("|",F89)</f>
        <v>#REF!</v>
      </c>
      <c r="J89" s="26" t="e">
        <f>REPT("|",G89)</f>
        <v>#REF!</v>
      </c>
      <c r="K89" s="26" t="e">
        <f>REPT("|",H89)</f>
        <v>#REF!</v>
      </c>
    </row>
    <row r="90" spans="3:11">
      <c r="C90" s="22" t="s">
        <v>92</v>
      </c>
      <c r="D90" s="28" t="e">
        <f>'CALCUL indicateurs'!#REF!</f>
        <v>#REF!</v>
      </c>
      <c r="E90" s="26" t="e">
        <f t="shared" si="0"/>
        <v>#REF!</v>
      </c>
      <c r="F90" s="26" t="e">
        <f t="shared" si="1"/>
        <v>#REF!</v>
      </c>
      <c r="G90" s="26" t="e">
        <f t="shared" ref="G90:G96" si="2">IF(E90=13,2,IF(E90&gt;10,E90-10,0))</f>
        <v>#REF!</v>
      </c>
      <c r="H90" s="26" t="e">
        <f t="shared" ref="H90:H96" si="3">IF(E90&gt;=13,1,0)</f>
        <v>#REF!</v>
      </c>
      <c r="I90" s="26" t="e">
        <f t="shared" ref="I90:I96" si="4">REPT("|",F90)</f>
        <v>#REF!</v>
      </c>
      <c r="J90" s="26" t="e">
        <f t="shared" ref="J90:J96" si="5">REPT("|",G90)</f>
        <v>#REF!</v>
      </c>
      <c r="K90" s="26" t="e">
        <f t="shared" ref="K90:K96" si="6">REPT("|",H90)</f>
        <v>#REF!</v>
      </c>
    </row>
    <row r="91" spans="3:11">
      <c r="C91" s="22" t="s">
        <v>93</v>
      </c>
      <c r="D91" s="28" t="e">
        <f>'CALCUL indicateurs'!#REF!</f>
        <v>#REF!</v>
      </c>
      <c r="E91" s="26" t="e">
        <f t="shared" si="0"/>
        <v>#REF!</v>
      </c>
      <c r="F91" s="26" t="e">
        <f t="shared" si="1"/>
        <v>#REF!</v>
      </c>
      <c r="G91" s="26" t="e">
        <f t="shared" si="2"/>
        <v>#REF!</v>
      </c>
      <c r="H91" s="26" t="e">
        <f t="shared" si="3"/>
        <v>#REF!</v>
      </c>
      <c r="I91" s="26" t="e">
        <f t="shared" si="4"/>
        <v>#REF!</v>
      </c>
      <c r="J91" s="26" t="e">
        <f t="shared" si="5"/>
        <v>#REF!</v>
      </c>
      <c r="K91" s="26" t="e">
        <f t="shared" si="6"/>
        <v>#REF!</v>
      </c>
    </row>
    <row r="92" spans="3:11">
      <c r="C92" s="22" t="s">
        <v>94</v>
      </c>
      <c r="D92" s="28" t="e">
        <f>'CALCUL indicateurs'!#REF!</f>
        <v>#REF!</v>
      </c>
      <c r="E92" s="26" t="e">
        <f t="shared" si="0"/>
        <v>#REF!</v>
      </c>
      <c r="F92" s="26" t="e">
        <f t="shared" si="1"/>
        <v>#REF!</v>
      </c>
      <c r="G92" s="26" t="e">
        <f t="shared" si="2"/>
        <v>#REF!</v>
      </c>
      <c r="H92" s="26" t="e">
        <f t="shared" si="3"/>
        <v>#REF!</v>
      </c>
      <c r="I92" s="26" t="e">
        <f t="shared" si="4"/>
        <v>#REF!</v>
      </c>
      <c r="J92" s="26" t="e">
        <f t="shared" si="5"/>
        <v>#REF!</v>
      </c>
      <c r="K92" s="26" t="e">
        <f t="shared" si="6"/>
        <v>#REF!</v>
      </c>
    </row>
    <row r="93" spans="3:11">
      <c r="C93" s="22" t="s">
        <v>95</v>
      </c>
      <c r="D93" s="28" t="e">
        <f>'CALCUL indicateurs'!#REF!</f>
        <v>#REF!</v>
      </c>
      <c r="E93" s="26" t="e">
        <f t="shared" si="0"/>
        <v>#REF!</v>
      </c>
      <c r="F93" s="26" t="e">
        <f t="shared" si="1"/>
        <v>#REF!</v>
      </c>
      <c r="G93" s="26" t="e">
        <f t="shared" si="2"/>
        <v>#REF!</v>
      </c>
      <c r="H93" s="26" t="e">
        <f t="shared" si="3"/>
        <v>#REF!</v>
      </c>
      <c r="I93" s="26" t="e">
        <f t="shared" si="4"/>
        <v>#REF!</v>
      </c>
      <c r="J93" s="26" t="e">
        <f t="shared" si="5"/>
        <v>#REF!</v>
      </c>
      <c r="K93" s="26" t="e">
        <f t="shared" si="6"/>
        <v>#REF!</v>
      </c>
    </row>
    <row r="94" spans="3:11">
      <c r="C94" s="22" t="s">
        <v>96</v>
      </c>
      <c r="D94" s="28" t="e">
        <f>'CALCUL indicateurs'!#REF!</f>
        <v>#REF!</v>
      </c>
      <c r="E94" s="26" t="e">
        <f t="shared" si="0"/>
        <v>#REF!</v>
      </c>
      <c r="F94" s="26" t="e">
        <f t="shared" si="1"/>
        <v>#REF!</v>
      </c>
      <c r="G94" s="26" t="e">
        <f t="shared" si="2"/>
        <v>#REF!</v>
      </c>
      <c r="H94" s="26" t="e">
        <f t="shared" si="3"/>
        <v>#REF!</v>
      </c>
      <c r="I94" s="26" t="e">
        <f t="shared" si="4"/>
        <v>#REF!</v>
      </c>
      <c r="J94" s="26" t="e">
        <f t="shared" si="5"/>
        <v>#REF!</v>
      </c>
      <c r="K94" s="26" t="e">
        <f t="shared" si="6"/>
        <v>#REF!</v>
      </c>
    </row>
    <row r="95" spans="3:11">
      <c r="C95" s="22" t="s">
        <v>97</v>
      </c>
      <c r="D95" s="28" t="e">
        <f>'CALCUL indicateurs'!#REF!</f>
        <v>#REF!</v>
      </c>
      <c r="E95" s="26" t="e">
        <f t="shared" si="0"/>
        <v>#REF!</v>
      </c>
      <c r="F95" s="26" t="e">
        <f t="shared" si="1"/>
        <v>#REF!</v>
      </c>
      <c r="G95" s="26" t="e">
        <f t="shared" si="2"/>
        <v>#REF!</v>
      </c>
      <c r="H95" s="26" t="e">
        <f t="shared" si="3"/>
        <v>#REF!</v>
      </c>
      <c r="I95" s="26" t="e">
        <f t="shared" si="4"/>
        <v>#REF!</v>
      </c>
      <c r="J95" s="26" t="e">
        <f t="shared" si="5"/>
        <v>#REF!</v>
      </c>
      <c r="K95" s="26" t="e">
        <f t="shared" si="6"/>
        <v>#REF!</v>
      </c>
    </row>
    <row r="96" spans="3:11">
      <c r="C96" s="22" t="s">
        <v>98</v>
      </c>
      <c r="D96" s="28" t="e">
        <f>'CALCUL indicateurs'!#REF!</f>
        <v>#REF!</v>
      </c>
      <c r="E96" s="26" t="e">
        <f t="shared" si="0"/>
        <v>#REF!</v>
      </c>
      <c r="F96" s="26" t="e">
        <f t="shared" si="1"/>
        <v>#REF!</v>
      </c>
      <c r="G96" s="26" t="e">
        <f t="shared" si="2"/>
        <v>#REF!</v>
      </c>
      <c r="H96" s="26" t="e">
        <f t="shared" si="3"/>
        <v>#REF!</v>
      </c>
      <c r="I96" s="26" t="e">
        <f t="shared" si="4"/>
        <v>#REF!</v>
      </c>
      <c r="J96" s="26" t="e">
        <f t="shared" si="5"/>
        <v>#REF!</v>
      </c>
      <c r="K96" s="26" t="e">
        <f t="shared" si="6"/>
        <v>#REF!</v>
      </c>
    </row>
    <row r="97" spans="3:19">
      <c r="D97" s="26"/>
      <c r="E97" s="26"/>
      <c r="F97" s="26"/>
      <c r="G97" s="26"/>
      <c r="H97" s="26"/>
      <c r="I97" s="26"/>
      <c r="J97" s="26"/>
    </row>
    <row r="98" spans="3:19">
      <c r="C98" s="20" t="s">
        <v>99</v>
      </c>
      <c r="D98" s="26"/>
      <c r="E98" s="26"/>
      <c r="F98" s="26"/>
      <c r="G98" s="26"/>
      <c r="H98" s="26"/>
      <c r="I98" s="26"/>
      <c r="J98" s="26"/>
    </row>
    <row r="99" spans="3:19">
      <c r="C99" s="20"/>
      <c r="D99" s="26"/>
      <c r="E99" s="26"/>
      <c r="F99" s="26"/>
      <c r="G99" s="26"/>
      <c r="H99" s="26"/>
      <c r="I99" s="26"/>
      <c r="J99" s="26"/>
    </row>
    <row r="100" spans="3:19">
      <c r="C100" s="20" t="s">
        <v>100</v>
      </c>
      <c r="D100" s="26"/>
      <c r="E100" s="26"/>
      <c r="F100" s="26"/>
      <c r="G100" s="26"/>
      <c r="H100" s="26"/>
      <c r="I100" s="26"/>
      <c r="J100" s="26"/>
    </row>
    <row r="101" spans="3:19" ht="12" customHeight="1"/>
    <row r="104" spans="3:19">
      <c r="C104" s="20" t="s">
        <v>101</v>
      </c>
      <c r="D104" s="21"/>
      <c r="E104" s="21"/>
      <c r="G104" s="23"/>
      <c r="H104" s="23"/>
      <c r="S104" s="21"/>
    </row>
    <row r="105" spans="3:19" ht="6" customHeight="1">
      <c r="C105" s="20"/>
      <c r="D105" s="21"/>
      <c r="E105" s="21"/>
      <c r="G105" s="23"/>
      <c r="H105" s="21"/>
      <c r="I105" s="21"/>
      <c r="S105" s="23"/>
    </row>
    <row r="106" spans="3:19" ht="13.9">
      <c r="C106" s="25" t="s">
        <v>102</v>
      </c>
      <c r="D106" s="25" t="s">
        <v>103</v>
      </c>
      <c r="G106" s="35" t="e">
        <f>IF(C107&gt;=D107,"l","")</f>
        <v>#REF!</v>
      </c>
    </row>
    <row r="107" spans="3:19" ht="13.9">
      <c r="C107" s="28" t="e">
        <f>'CALCUL indicateurs'!#REF!</f>
        <v>#REF!</v>
      </c>
      <c r="D107" s="28" t="e">
        <f>'CALCUL indicateurs'!#REF!</f>
        <v>#REF!</v>
      </c>
      <c r="E107" s="22" t="s">
        <v>104</v>
      </c>
      <c r="G107" s="35" t="e">
        <f>IF(C107&gt;D108,IF(C107&lt;D107,"l",""),"")</f>
        <v>#REF!</v>
      </c>
    </row>
    <row r="108" spans="3:19" ht="13.9">
      <c r="C108" s="26"/>
      <c r="D108" s="28" t="e">
        <f>'CALCUL indicateurs'!#REF!</f>
        <v>#REF!</v>
      </c>
      <c r="E108" s="22" t="s">
        <v>105</v>
      </c>
      <c r="G108" s="35" t="e">
        <f>IF(C107&lt;=D108,"l","")</f>
        <v>#REF!</v>
      </c>
    </row>
    <row r="109" spans="3:19" ht="13.9">
      <c r="C109" s="26"/>
      <c r="D109" s="26"/>
      <c r="G109" s="35"/>
    </row>
    <row r="110" spans="3:19" ht="13.9">
      <c r="C110" s="25" t="s">
        <v>102</v>
      </c>
      <c r="D110" s="25" t="s">
        <v>103</v>
      </c>
      <c r="G110" s="35" t="e">
        <f>IF(C111&gt;=D111,"l","")</f>
        <v>#REF!</v>
      </c>
    </row>
    <row r="111" spans="3:19" ht="13.9">
      <c r="C111" s="28" t="e">
        <f>'CALCUL indicateurs'!#REF!</f>
        <v>#REF!</v>
      </c>
      <c r="D111" s="28" t="e">
        <f>D107</f>
        <v>#REF!</v>
      </c>
      <c r="E111" s="22" t="s">
        <v>104</v>
      </c>
      <c r="G111" s="35" t="e">
        <f>IF(C111&gt;D112,IF(C111&lt;D111,"l",""),"")</f>
        <v>#REF!</v>
      </c>
    </row>
    <row r="112" spans="3:19" ht="13.9">
      <c r="C112" s="26"/>
      <c r="D112" s="28" t="e">
        <f>D108</f>
        <v>#REF!</v>
      </c>
      <c r="E112" s="22" t="s">
        <v>105</v>
      </c>
      <c r="G112" s="35" t="e">
        <f>IF(C111&lt;=D112,"l","")</f>
        <v>#REF!</v>
      </c>
    </row>
    <row r="113" spans="3:16" ht="13.9">
      <c r="G113" s="35"/>
    </row>
    <row r="114" spans="3:16" ht="13.9">
      <c r="C114" s="25" t="s">
        <v>102</v>
      </c>
      <c r="D114" s="25" t="s">
        <v>103</v>
      </c>
      <c r="G114" s="35" t="e">
        <f>IF(C115&gt;=D115,"l","")</f>
        <v>#REF!</v>
      </c>
    </row>
    <row r="115" spans="3:16" ht="13.9">
      <c r="C115" s="28" t="e">
        <f>'CALCUL indicateurs'!#REF!</f>
        <v>#REF!</v>
      </c>
      <c r="D115" s="28" t="e">
        <f>D111</f>
        <v>#REF!</v>
      </c>
      <c r="E115" s="22" t="s">
        <v>104</v>
      </c>
      <c r="G115" s="35" t="e">
        <f>IF(C115&gt;D116,IF(C115&lt;D115,"l",""),"")</f>
        <v>#REF!</v>
      </c>
    </row>
    <row r="116" spans="3:16" ht="13.9">
      <c r="C116" s="26"/>
      <c r="D116" s="28" t="e">
        <f>D112</f>
        <v>#REF!</v>
      </c>
      <c r="E116" s="22" t="s">
        <v>105</v>
      </c>
      <c r="G116" s="35" t="e">
        <f>IF(C115&lt;=D116,"l","")</f>
        <v>#REF!</v>
      </c>
    </row>
    <row r="117" spans="3:16" ht="13.9">
      <c r="G117" s="35"/>
    </row>
    <row r="118" spans="3:16" ht="13.9">
      <c r="C118" s="25" t="s">
        <v>102</v>
      </c>
      <c r="D118" s="25" t="s">
        <v>103</v>
      </c>
      <c r="G118" s="35" t="e">
        <f>IF(C119&gt;=D119,"l","")</f>
        <v>#REF!</v>
      </c>
    </row>
    <row r="119" spans="3:16" ht="13.9">
      <c r="C119" s="28" t="e">
        <f>'CALCUL indicateurs'!#REF!</f>
        <v>#REF!</v>
      </c>
      <c r="D119" s="28" t="e">
        <f>D115</f>
        <v>#REF!</v>
      </c>
      <c r="E119" s="22" t="s">
        <v>104</v>
      </c>
      <c r="G119" s="35" t="e">
        <f>IF(C119&gt;D120,IF(C119&lt;D119,"l",""),"")</f>
        <v>#REF!</v>
      </c>
    </row>
    <row r="120" spans="3:16" ht="13.9">
      <c r="C120" s="26"/>
      <c r="D120" s="28" t="e">
        <f>D116</f>
        <v>#REF!</v>
      </c>
      <c r="E120" s="22" t="s">
        <v>105</v>
      </c>
      <c r="G120" s="35" t="e">
        <f>IF(C119&lt;=D120,"l","")</f>
        <v>#REF!</v>
      </c>
    </row>
    <row r="121" spans="3:16">
      <c r="C121" s="26"/>
      <c r="D121" s="28"/>
      <c r="G121" s="36"/>
    </row>
    <row r="122" spans="3:16">
      <c r="C122" s="20" t="s">
        <v>106</v>
      </c>
      <c r="D122" s="28"/>
      <c r="G122" s="36"/>
    </row>
    <row r="123" spans="3:16">
      <c r="C123" s="20"/>
      <c r="D123" s="28"/>
      <c r="G123" s="36"/>
    </row>
    <row r="124" spans="3:16">
      <c r="C124" s="20" t="s">
        <v>107</v>
      </c>
      <c r="D124" s="28"/>
      <c r="G124" s="36"/>
    </row>
    <row r="128" spans="3:16">
      <c r="C128" s="20" t="s">
        <v>108</v>
      </c>
      <c r="P128" s="22" t="e">
        <f>K89</f>
        <v>#REF!</v>
      </c>
    </row>
    <row r="130" spans="3:67" ht="14.45">
      <c r="C130" s="20" t="s">
        <v>109</v>
      </c>
      <c r="D130" s="37" t="e">
        <f>'CALCUL indicateurs'!#REF!</f>
        <v>#REF!</v>
      </c>
      <c r="E130" s="37" t="e">
        <f>'CALCUL indicateurs'!#REF!</f>
        <v>#REF!</v>
      </c>
      <c r="F130" s="37" t="e">
        <f>'CALCUL indicateurs'!#REF!</f>
        <v>#REF!</v>
      </c>
      <c r="G130" s="38" t="s">
        <v>110</v>
      </c>
    </row>
    <row r="131" spans="3:67" ht="14.45">
      <c r="C131" s="20" t="s">
        <v>111</v>
      </c>
      <c r="D131" s="39" t="e">
        <f>'CALCUL indicateurs'!#REF!</f>
        <v>#REF!</v>
      </c>
      <c r="E131" s="39" t="e">
        <f>'CALCUL indicateurs'!#REF!</f>
        <v>#REF!</v>
      </c>
      <c r="F131" s="39" t="e">
        <f>'CALCUL indicateurs'!#REF!</f>
        <v>#REF!</v>
      </c>
    </row>
    <row r="132" spans="3:67" ht="14.45">
      <c r="C132" s="22" t="s">
        <v>112</v>
      </c>
      <c r="D132" s="40" t="e">
        <f>TEXT(D131,"?,?")</f>
        <v>#REF!</v>
      </c>
      <c r="E132" s="40" t="e">
        <f>TEXT(E131,"?,?")</f>
        <v>#REF!</v>
      </c>
      <c r="F132" s="40" t="e">
        <f>TEXT(F131,"?,?")</f>
        <v>#REF!</v>
      </c>
    </row>
    <row r="133" spans="3:67" ht="14.45">
      <c r="C133" s="22" t="s">
        <v>113</v>
      </c>
      <c r="D133" s="41" t="e">
        <f>TEXT((D131/SUM(D131:F131))*100,"0.0")</f>
        <v>#REF!</v>
      </c>
      <c r="E133" s="41" t="e">
        <f>TEXT((E131/SUM(D131:F131))*100,"0.0")</f>
        <v>#REF!</v>
      </c>
      <c r="F133" s="41" t="e">
        <f>TEXT((F131/SUM(D131:F131))*100,"0.0")</f>
        <v>#REF!</v>
      </c>
    </row>
    <row r="134" spans="3:67" ht="14.45">
      <c r="C134" s="22" t="s">
        <v>114</v>
      </c>
      <c r="D134" s="37" t="e">
        <f>CONCATENATE(D132," (",D133,"%)")</f>
        <v>#REF!</v>
      </c>
      <c r="E134" s="37" t="e">
        <f>CONCATENATE(E132," (",E133,"%)")</f>
        <v>#REF!</v>
      </c>
      <c r="F134" s="37" t="e">
        <f>CONCATENATE(F132," (",F133,"%)")</f>
        <v>#REF!</v>
      </c>
      <c r="G134" s="38" t="s">
        <v>110</v>
      </c>
    </row>
    <row r="135" spans="3:67" ht="14.45">
      <c r="D135" s="37"/>
      <c r="E135" s="37"/>
      <c r="F135" s="37"/>
    </row>
    <row r="136" spans="3:67">
      <c r="C136" s="20" t="s">
        <v>115</v>
      </c>
    </row>
    <row r="137" spans="3:67">
      <c r="C137" s="20"/>
    </row>
    <row r="138" spans="3:67">
      <c r="C138" s="20" t="s">
        <v>116</v>
      </c>
    </row>
    <row r="142" spans="3:67">
      <c r="C142" s="20" t="s">
        <v>117</v>
      </c>
    </row>
    <row r="143" spans="3:67">
      <c r="C143" s="20"/>
    </row>
    <row r="144" spans="3:67" s="42" customFormat="1" ht="14.45">
      <c r="C144" s="43" t="s">
        <v>118</v>
      </c>
      <c r="D144" s="44">
        <v>40909</v>
      </c>
      <c r="E144" s="44">
        <f t="shared" ref="E144:AJ144" si="7">D144+1</f>
        <v>40910</v>
      </c>
      <c r="F144" s="44">
        <f t="shared" si="7"/>
        <v>40911</v>
      </c>
      <c r="G144" s="44">
        <f t="shared" si="7"/>
        <v>40912</v>
      </c>
      <c r="H144" s="44">
        <f t="shared" si="7"/>
        <v>40913</v>
      </c>
      <c r="I144" s="44">
        <f t="shared" si="7"/>
        <v>40914</v>
      </c>
      <c r="J144" s="44">
        <f t="shared" si="7"/>
        <v>40915</v>
      </c>
      <c r="K144" s="44">
        <f t="shared" si="7"/>
        <v>40916</v>
      </c>
      <c r="L144" s="44">
        <f t="shared" si="7"/>
        <v>40917</v>
      </c>
      <c r="M144" s="44">
        <f t="shared" si="7"/>
        <v>40918</v>
      </c>
      <c r="N144" s="44">
        <f t="shared" si="7"/>
        <v>40919</v>
      </c>
      <c r="O144" s="44">
        <f t="shared" si="7"/>
        <v>40920</v>
      </c>
      <c r="P144" s="44">
        <f t="shared" si="7"/>
        <v>40921</v>
      </c>
      <c r="Q144" s="44">
        <f t="shared" si="7"/>
        <v>40922</v>
      </c>
      <c r="R144" s="44">
        <f t="shared" si="7"/>
        <v>40923</v>
      </c>
      <c r="S144" s="44">
        <f t="shared" si="7"/>
        <v>40924</v>
      </c>
      <c r="T144" s="44">
        <f t="shared" si="7"/>
        <v>40925</v>
      </c>
      <c r="U144" s="44">
        <f t="shared" si="7"/>
        <v>40926</v>
      </c>
      <c r="V144" s="44">
        <f t="shared" si="7"/>
        <v>40927</v>
      </c>
      <c r="W144" s="44">
        <f t="shared" si="7"/>
        <v>40928</v>
      </c>
      <c r="X144" s="44">
        <f t="shared" si="7"/>
        <v>40929</v>
      </c>
      <c r="Y144" s="44">
        <f t="shared" si="7"/>
        <v>40930</v>
      </c>
      <c r="Z144" s="44">
        <f t="shared" si="7"/>
        <v>40931</v>
      </c>
      <c r="AA144" s="44">
        <f t="shared" si="7"/>
        <v>40932</v>
      </c>
      <c r="AB144" s="44">
        <f t="shared" si="7"/>
        <v>40933</v>
      </c>
      <c r="AC144" s="44">
        <f t="shared" si="7"/>
        <v>40934</v>
      </c>
      <c r="AD144" s="44">
        <f t="shared" si="7"/>
        <v>40935</v>
      </c>
      <c r="AE144" s="44">
        <f t="shared" si="7"/>
        <v>40936</v>
      </c>
      <c r="AF144" s="44">
        <f t="shared" si="7"/>
        <v>40937</v>
      </c>
      <c r="AG144" s="44">
        <f t="shared" si="7"/>
        <v>40938</v>
      </c>
      <c r="AH144" s="44">
        <f t="shared" si="7"/>
        <v>40939</v>
      </c>
      <c r="AI144" s="44">
        <f t="shared" si="7"/>
        <v>40940</v>
      </c>
      <c r="AJ144" s="44">
        <f t="shared" si="7"/>
        <v>40941</v>
      </c>
      <c r="AK144" s="44">
        <f t="shared" ref="AK144:BO144" si="8">AJ144+1</f>
        <v>40942</v>
      </c>
      <c r="AL144" s="44">
        <f t="shared" si="8"/>
        <v>40943</v>
      </c>
      <c r="AM144" s="44">
        <f t="shared" si="8"/>
        <v>40944</v>
      </c>
      <c r="AN144" s="44">
        <f t="shared" si="8"/>
        <v>40945</v>
      </c>
      <c r="AO144" s="44">
        <f t="shared" si="8"/>
        <v>40946</v>
      </c>
      <c r="AP144" s="44">
        <f t="shared" si="8"/>
        <v>40947</v>
      </c>
      <c r="AQ144" s="44">
        <f t="shared" si="8"/>
        <v>40948</v>
      </c>
      <c r="AR144" s="44">
        <f t="shared" si="8"/>
        <v>40949</v>
      </c>
      <c r="AS144" s="44">
        <f t="shared" si="8"/>
        <v>40950</v>
      </c>
      <c r="AT144" s="44">
        <f t="shared" si="8"/>
        <v>40951</v>
      </c>
      <c r="AU144" s="44">
        <f t="shared" si="8"/>
        <v>40952</v>
      </c>
      <c r="AV144" s="44">
        <f t="shared" si="8"/>
        <v>40953</v>
      </c>
      <c r="AW144" s="44">
        <f t="shared" si="8"/>
        <v>40954</v>
      </c>
      <c r="AX144" s="44">
        <f t="shared" si="8"/>
        <v>40955</v>
      </c>
      <c r="AY144" s="44">
        <f t="shared" si="8"/>
        <v>40956</v>
      </c>
      <c r="AZ144" s="44">
        <f t="shared" si="8"/>
        <v>40957</v>
      </c>
      <c r="BA144" s="44">
        <f t="shared" si="8"/>
        <v>40958</v>
      </c>
      <c r="BB144" s="44">
        <f t="shared" si="8"/>
        <v>40959</v>
      </c>
      <c r="BC144" s="44">
        <f t="shared" si="8"/>
        <v>40960</v>
      </c>
      <c r="BD144" s="44">
        <f t="shared" si="8"/>
        <v>40961</v>
      </c>
      <c r="BE144" s="44">
        <f t="shared" si="8"/>
        <v>40962</v>
      </c>
      <c r="BF144" s="44">
        <f t="shared" si="8"/>
        <v>40963</v>
      </c>
      <c r="BG144" s="44">
        <f t="shared" si="8"/>
        <v>40964</v>
      </c>
      <c r="BH144" s="44">
        <f t="shared" si="8"/>
        <v>40965</v>
      </c>
      <c r="BI144" s="44">
        <f t="shared" si="8"/>
        <v>40966</v>
      </c>
      <c r="BJ144" s="44">
        <f t="shared" si="8"/>
        <v>40967</v>
      </c>
      <c r="BK144" s="44">
        <f t="shared" si="8"/>
        <v>40968</v>
      </c>
      <c r="BL144" s="44">
        <f t="shared" si="8"/>
        <v>40969</v>
      </c>
      <c r="BM144" s="44">
        <f t="shared" si="8"/>
        <v>40970</v>
      </c>
      <c r="BN144" s="44">
        <f t="shared" si="8"/>
        <v>40971</v>
      </c>
      <c r="BO144" s="44">
        <f t="shared" si="8"/>
        <v>40972</v>
      </c>
    </row>
    <row r="145" spans="3:67" s="31" customFormat="1" ht="14.45">
      <c r="C145" s="45" t="s">
        <v>64</v>
      </c>
      <c r="D145" s="46">
        <v>4</v>
      </c>
      <c r="E145" s="46">
        <f t="shared" ref="E145:AJ145" ca="1" si="9">D145+(RAND()-0.3)</f>
        <v>4.0032358173728513</v>
      </c>
      <c r="F145" s="46">
        <f t="shared" ca="1" si="9"/>
        <v>4.6340255496669984</v>
      </c>
      <c r="G145" s="46">
        <f t="shared" ca="1" si="9"/>
        <v>5.3000217593516163</v>
      </c>
      <c r="H145" s="46">
        <f t="shared" ca="1" si="9"/>
        <v>5.1383405515810976</v>
      </c>
      <c r="I145" s="46">
        <f t="shared" ca="1" si="9"/>
        <v>4.9572036297330939</v>
      </c>
      <c r="J145" s="46">
        <f t="shared" ca="1" si="9"/>
        <v>5.4290812550882537</v>
      </c>
      <c r="K145" s="46">
        <f t="shared" ca="1" si="9"/>
        <v>5.2754697786049123</v>
      </c>
      <c r="L145" s="46">
        <f t="shared" ca="1" si="9"/>
        <v>5.8294854912718126</v>
      </c>
      <c r="M145" s="46">
        <f t="shared" ca="1" si="9"/>
        <v>5.8846382787887039</v>
      </c>
      <c r="N145" s="46">
        <f t="shared" ca="1" si="9"/>
        <v>6.1696115214013059</v>
      </c>
      <c r="O145" s="46">
        <f t="shared" ca="1" si="9"/>
        <v>6.3296420690693607</v>
      </c>
      <c r="P145" s="46">
        <f t="shared" ca="1" si="9"/>
        <v>6.6579651036029928</v>
      </c>
      <c r="Q145" s="46">
        <f t="shared" ca="1" si="9"/>
        <v>6.8714583318411639</v>
      </c>
      <c r="R145" s="46">
        <f t="shared" ca="1" si="9"/>
        <v>6.623039950288236</v>
      </c>
      <c r="S145" s="46">
        <f t="shared" ca="1" si="9"/>
        <v>6.5113416311794721</v>
      </c>
      <c r="T145" s="46">
        <f t="shared" ca="1" si="9"/>
        <v>6.2705712133487292</v>
      </c>
      <c r="U145" s="46">
        <f t="shared" ca="1" si="9"/>
        <v>6.1846511275748677</v>
      </c>
      <c r="V145" s="46">
        <f t="shared" ca="1" si="9"/>
        <v>6.1106086102397601</v>
      </c>
      <c r="W145" s="46">
        <f t="shared" ca="1" si="9"/>
        <v>6.7578354156046903</v>
      </c>
      <c r="X145" s="46">
        <f t="shared" ca="1" si="9"/>
        <v>6.9255833751842948</v>
      </c>
      <c r="Y145" s="46">
        <f t="shared" ca="1" si="9"/>
        <v>7.0705769149016238</v>
      </c>
      <c r="Z145" s="46">
        <f t="shared" ca="1" si="9"/>
        <v>7.0052263956014587</v>
      </c>
      <c r="AA145" s="46">
        <f t="shared" ca="1" si="9"/>
        <v>7.1501453116777931</v>
      </c>
      <c r="AB145" s="46">
        <f t="shared" ca="1" si="9"/>
        <v>7.2281099223157419</v>
      </c>
      <c r="AC145" s="46">
        <f t="shared" ca="1" si="9"/>
        <v>7.8973217149042156</v>
      </c>
      <c r="AD145" s="46">
        <f t="shared" ca="1" si="9"/>
        <v>8.3203637734416596</v>
      </c>
      <c r="AE145" s="46">
        <f t="shared" ca="1" si="9"/>
        <v>8.7793567459005004</v>
      </c>
      <c r="AF145" s="46">
        <f t="shared" ca="1" si="9"/>
        <v>9.0682479501766444</v>
      </c>
      <c r="AG145" s="46">
        <f t="shared" ca="1" si="9"/>
        <v>9.647731313018614</v>
      </c>
      <c r="AH145" s="46">
        <f t="shared" ca="1" si="9"/>
        <v>9.6974974111217023</v>
      </c>
      <c r="AI145" s="46">
        <f t="shared" ca="1" si="9"/>
        <v>10.092778500417474</v>
      </c>
      <c r="AJ145" s="46">
        <f t="shared" ca="1" si="9"/>
        <v>10.108931861725825</v>
      </c>
      <c r="AK145" s="46">
        <f t="shared" ref="AK145:BO145" ca="1" si="10">AJ145+(RAND()-0.3)</f>
        <v>9.8361212821963573</v>
      </c>
      <c r="AL145" s="46">
        <f t="shared" ca="1" si="10"/>
        <v>9.9357106539586173</v>
      </c>
      <c r="AM145" s="46">
        <f t="shared" ca="1" si="10"/>
        <v>9.8685119619020014</v>
      </c>
      <c r="AN145" s="46">
        <f t="shared" ca="1" si="10"/>
        <v>9.7600526884468888</v>
      </c>
      <c r="AO145" s="46">
        <f t="shared" ca="1" si="10"/>
        <v>10.06368185320763</v>
      </c>
      <c r="AP145" s="46">
        <f t="shared" ca="1" si="10"/>
        <v>10.12113271385631</v>
      </c>
      <c r="AQ145" s="46">
        <f t="shared" ca="1" si="10"/>
        <v>10.012304815237137</v>
      </c>
      <c r="AR145" s="46">
        <f t="shared" ca="1" si="10"/>
        <v>10.202947565179606</v>
      </c>
      <c r="AS145" s="46">
        <f t="shared" ca="1" si="10"/>
        <v>10.544170396851998</v>
      </c>
      <c r="AT145" s="46">
        <f t="shared" ca="1" si="10"/>
        <v>10.87924601418476</v>
      </c>
      <c r="AU145" s="46">
        <f t="shared" ca="1" si="10"/>
        <v>10.773021823337215</v>
      </c>
      <c r="AV145" s="46">
        <f t="shared" ca="1" si="10"/>
        <v>10.58213582755476</v>
      </c>
      <c r="AW145" s="46">
        <f t="shared" ca="1" si="10"/>
        <v>10.62760012853065</v>
      </c>
      <c r="AX145" s="46">
        <f t="shared" ca="1" si="10"/>
        <v>10.831933308730466</v>
      </c>
      <c r="AY145" s="46">
        <f t="shared" ca="1" si="10"/>
        <v>10.73815470944708</v>
      </c>
      <c r="AZ145" s="46">
        <f t="shared" ca="1" si="10"/>
        <v>11.348641526743469</v>
      </c>
      <c r="BA145" s="46">
        <f t="shared" ca="1" si="10"/>
        <v>11.694170482240489</v>
      </c>
      <c r="BB145" s="46">
        <f t="shared" ca="1" si="10"/>
        <v>11.541161271260631</v>
      </c>
      <c r="BC145" s="46">
        <f t="shared" ca="1" si="10"/>
        <v>12.003277420924993</v>
      </c>
      <c r="BD145" s="46">
        <f t="shared" ca="1" si="10"/>
        <v>11.772101385088281</v>
      </c>
      <c r="BE145" s="46">
        <f t="shared" ca="1" si="10"/>
        <v>11.765556185978243</v>
      </c>
      <c r="BF145" s="46">
        <f t="shared" ca="1" si="10"/>
        <v>11.768116854747896</v>
      </c>
      <c r="BG145" s="46">
        <f t="shared" ca="1" si="10"/>
        <v>12.00055363463073</v>
      </c>
      <c r="BH145" s="46">
        <f t="shared" ca="1" si="10"/>
        <v>12.560510053694159</v>
      </c>
      <c r="BI145" s="46">
        <f t="shared" ca="1" si="10"/>
        <v>12.36526784606091</v>
      </c>
      <c r="BJ145" s="46">
        <f t="shared" ca="1" si="10"/>
        <v>12.987955464153639</v>
      </c>
      <c r="BK145" s="46">
        <f t="shared" ca="1" si="10"/>
        <v>13.072076204653195</v>
      </c>
      <c r="BL145" s="46">
        <f t="shared" ca="1" si="10"/>
        <v>13.660310791244017</v>
      </c>
      <c r="BM145" s="46">
        <f t="shared" ca="1" si="10"/>
        <v>14.194007079621933</v>
      </c>
      <c r="BN145" s="46">
        <f t="shared" ca="1" si="10"/>
        <v>14.86679950625925</v>
      </c>
      <c r="BO145" s="46">
        <f t="shared" ca="1" si="10"/>
        <v>15.172369219463398</v>
      </c>
    </row>
    <row r="146" spans="3:67">
      <c r="C146" s="20"/>
    </row>
    <row r="147" spans="3:67">
      <c r="C147" s="20" t="s">
        <v>119</v>
      </c>
    </row>
    <row r="148" spans="3:67">
      <c r="C148" s="20"/>
    </row>
    <row r="149" spans="3:67">
      <c r="C149" s="20" t="s">
        <v>120</v>
      </c>
    </row>
    <row r="153" spans="3:67">
      <c r="C153" s="20" t="s">
        <v>121</v>
      </c>
      <c r="D153" s="21"/>
      <c r="E153" s="21"/>
      <c r="G153" s="23"/>
      <c r="H153" s="23"/>
    </row>
    <row r="154" spans="3:67">
      <c r="C154" s="20"/>
      <c r="D154" s="21"/>
      <c r="E154" s="21"/>
      <c r="G154" s="23"/>
      <c r="H154" s="21"/>
      <c r="I154" s="21"/>
    </row>
    <row r="155" spans="3:67">
      <c r="C155" s="47" t="s">
        <v>64</v>
      </c>
      <c r="D155" s="26"/>
      <c r="E155" s="48" t="e">
        <f>'CALCUL indicateurs'!#REF!</f>
        <v>#REF!</v>
      </c>
      <c r="G155" s="49" t="e">
        <f>TEXT(E155,"?,?")</f>
        <v>#REF!</v>
      </c>
      <c r="I155" s="22" t="e">
        <f>CONCATENATE("$ ",G155)</f>
        <v>#REF!</v>
      </c>
    </row>
    <row r="156" spans="3:67">
      <c r="C156" s="20"/>
      <c r="E156" s="48"/>
    </row>
    <row r="157" spans="3:67">
      <c r="C157" s="47" t="s">
        <v>122</v>
      </c>
      <c r="E157" s="48" t="e">
        <f>'CALCUL indicateurs'!#REF!</f>
        <v>#REF!</v>
      </c>
      <c r="G157" s="49"/>
    </row>
    <row r="158" spans="3:67">
      <c r="E158" s="26"/>
    </row>
    <row r="159" spans="3:67" ht="13.9">
      <c r="C159" s="22" t="s">
        <v>123</v>
      </c>
      <c r="E159" s="50" t="e">
        <f>IF(E155&gt;E157,"p","q")</f>
        <v>#REF!</v>
      </c>
      <c r="G159" s="51"/>
      <c r="I159" s="51"/>
    </row>
    <row r="161" spans="3:10">
      <c r="C161" s="20" t="s">
        <v>75</v>
      </c>
    </row>
    <row r="162" spans="3:10">
      <c r="C162" s="20"/>
    </row>
    <row r="163" spans="3:10">
      <c r="C163" s="20" t="s">
        <v>124</v>
      </c>
    </row>
    <row r="167" spans="3:10">
      <c r="C167" s="20" t="s">
        <v>125</v>
      </c>
    </row>
    <row r="169" spans="3:10" s="20" customFormat="1">
      <c r="C169" s="20" t="s">
        <v>126</v>
      </c>
      <c r="D169" s="52" t="s">
        <v>127</v>
      </c>
      <c r="E169" s="52" t="s">
        <v>128</v>
      </c>
      <c r="F169" s="52" t="s">
        <v>129</v>
      </c>
      <c r="G169" s="52"/>
      <c r="H169" s="52" t="s">
        <v>126</v>
      </c>
      <c r="I169" s="52" t="s">
        <v>128</v>
      </c>
      <c r="J169" s="52" t="s">
        <v>129</v>
      </c>
    </row>
    <row r="170" spans="3:10">
      <c r="C170" s="20" t="s">
        <v>130</v>
      </c>
      <c r="D170" s="28" t="e">
        <f t="shared" ref="D170:D175" si="11">SUM(E170:F170)</f>
        <v>#REF!</v>
      </c>
      <c r="E170" s="28" t="e">
        <f>'CALCUL indicateurs'!#REF!</f>
        <v>#REF!</v>
      </c>
      <c r="F170" s="28" t="e">
        <f>'CALCUL indicateurs'!#REF!</f>
        <v>#REF!</v>
      </c>
      <c r="G170" s="28"/>
      <c r="H170" s="28" t="s">
        <v>130</v>
      </c>
      <c r="I170" s="28" t="e">
        <f t="shared" ref="I170:I175" si="12">E170*-1</f>
        <v>#REF!</v>
      </c>
      <c r="J170" s="28" t="e">
        <f t="shared" ref="J170:J175" si="13">F170</f>
        <v>#REF!</v>
      </c>
    </row>
    <row r="171" spans="3:10">
      <c r="C171" s="20" t="s">
        <v>131</v>
      </c>
      <c r="D171" s="28" t="e">
        <f t="shared" si="11"/>
        <v>#REF!</v>
      </c>
      <c r="E171" s="28" t="e">
        <f>'CALCUL indicateurs'!#REF!</f>
        <v>#REF!</v>
      </c>
      <c r="F171" s="28" t="e">
        <f>'CALCUL indicateurs'!#REF!</f>
        <v>#REF!</v>
      </c>
      <c r="G171" s="28"/>
      <c r="H171" s="28" t="s">
        <v>131</v>
      </c>
      <c r="I171" s="28" t="e">
        <f t="shared" si="12"/>
        <v>#REF!</v>
      </c>
      <c r="J171" s="28" t="e">
        <f t="shared" si="13"/>
        <v>#REF!</v>
      </c>
    </row>
    <row r="172" spans="3:10">
      <c r="C172" s="20" t="s">
        <v>132</v>
      </c>
      <c r="D172" s="28" t="e">
        <f t="shared" si="11"/>
        <v>#REF!</v>
      </c>
      <c r="E172" s="28" t="e">
        <f>'CALCUL indicateurs'!#REF!</f>
        <v>#REF!</v>
      </c>
      <c r="F172" s="28" t="e">
        <f>'CALCUL indicateurs'!#REF!</f>
        <v>#REF!</v>
      </c>
      <c r="G172" s="28"/>
      <c r="H172" s="28" t="s">
        <v>132</v>
      </c>
      <c r="I172" s="28" t="e">
        <f t="shared" si="12"/>
        <v>#REF!</v>
      </c>
      <c r="J172" s="28" t="e">
        <f t="shared" si="13"/>
        <v>#REF!</v>
      </c>
    </row>
    <row r="173" spans="3:10">
      <c r="C173" s="20" t="s">
        <v>133</v>
      </c>
      <c r="D173" s="28" t="e">
        <f t="shared" si="11"/>
        <v>#REF!</v>
      </c>
      <c r="E173" s="28" t="e">
        <f>'CALCUL indicateurs'!#REF!</f>
        <v>#REF!</v>
      </c>
      <c r="F173" s="28" t="e">
        <f>'CALCUL indicateurs'!#REF!</f>
        <v>#REF!</v>
      </c>
      <c r="G173" s="28"/>
      <c r="H173" s="28" t="s">
        <v>133</v>
      </c>
      <c r="I173" s="28" t="e">
        <f t="shared" si="12"/>
        <v>#REF!</v>
      </c>
      <c r="J173" s="28" t="e">
        <f t="shared" si="13"/>
        <v>#REF!</v>
      </c>
    </row>
    <row r="174" spans="3:10">
      <c r="C174" s="20" t="s">
        <v>134</v>
      </c>
      <c r="D174" s="28" t="e">
        <f t="shared" si="11"/>
        <v>#REF!</v>
      </c>
      <c r="E174" s="28" t="e">
        <f>'CALCUL indicateurs'!#REF!</f>
        <v>#REF!</v>
      </c>
      <c r="F174" s="28" t="e">
        <f>'CALCUL indicateurs'!#REF!</f>
        <v>#REF!</v>
      </c>
      <c r="G174" s="28"/>
      <c r="H174" s="28" t="s">
        <v>134</v>
      </c>
      <c r="I174" s="28" t="e">
        <f t="shared" si="12"/>
        <v>#REF!</v>
      </c>
      <c r="J174" s="28" t="e">
        <f t="shared" si="13"/>
        <v>#REF!</v>
      </c>
    </row>
    <row r="175" spans="3:10">
      <c r="C175" s="20" t="s">
        <v>135</v>
      </c>
      <c r="D175" s="28" t="e">
        <f t="shared" si="11"/>
        <v>#REF!</v>
      </c>
      <c r="E175" s="28" t="e">
        <f>'CALCUL indicateurs'!#REF!</f>
        <v>#REF!</v>
      </c>
      <c r="F175" s="28" t="e">
        <f>'CALCUL indicateurs'!#REF!</f>
        <v>#REF!</v>
      </c>
      <c r="G175" s="28"/>
      <c r="H175" s="28" t="s">
        <v>135</v>
      </c>
      <c r="I175" s="28" t="e">
        <f t="shared" si="12"/>
        <v>#REF!</v>
      </c>
      <c r="J175" s="28" t="e">
        <f t="shared" si="13"/>
        <v>#REF!</v>
      </c>
    </row>
    <row r="176" spans="3:10">
      <c r="C176" s="20"/>
      <c r="D176" s="28" t="e">
        <f>SUM(D170:D175)</f>
        <v>#REF!</v>
      </c>
      <c r="E176" s="28" t="e">
        <f>SUM(E170:E175)</f>
        <v>#REF!</v>
      </c>
      <c r="F176" s="28" t="e">
        <f>SUM(F170:F175)</f>
        <v>#REF!</v>
      </c>
      <c r="G176" s="28"/>
      <c r="H176" s="28"/>
      <c r="I176" s="28"/>
      <c r="J176" s="28"/>
    </row>
    <row r="177" spans="3:16">
      <c r="C177" s="20"/>
      <c r="D177" s="28"/>
      <c r="E177" s="28"/>
      <c r="F177" s="28"/>
      <c r="G177" s="28"/>
      <c r="H177" s="28"/>
      <c r="I177" s="28"/>
      <c r="J177" s="28"/>
    </row>
    <row r="178" spans="3:16">
      <c r="C178" s="20" t="s">
        <v>75</v>
      </c>
      <c r="D178" s="28"/>
      <c r="E178" s="28"/>
      <c r="F178" s="28"/>
      <c r="G178" s="28"/>
      <c r="H178" s="28"/>
      <c r="I178" s="28"/>
      <c r="J178" s="28"/>
    </row>
    <row r="179" spans="3:16">
      <c r="C179" s="20"/>
      <c r="D179" s="28"/>
      <c r="E179" s="28"/>
      <c r="F179" s="28"/>
      <c r="G179" s="28"/>
      <c r="H179" s="28"/>
      <c r="I179" s="28"/>
      <c r="J179" s="28"/>
    </row>
    <row r="180" spans="3:16">
      <c r="C180" s="20" t="s">
        <v>136</v>
      </c>
      <c r="D180" s="28"/>
      <c r="E180" s="28"/>
      <c r="F180" s="28"/>
      <c r="G180" s="28"/>
      <c r="H180" s="28"/>
      <c r="I180" s="28"/>
      <c r="J180" s="28"/>
    </row>
    <row r="181" spans="3:16">
      <c r="C181" s="20"/>
      <c r="D181" s="26"/>
      <c r="E181" s="26"/>
      <c r="F181" s="26"/>
      <c r="G181" s="26"/>
      <c r="H181" s="26"/>
      <c r="I181" s="26"/>
      <c r="J181" s="26"/>
    </row>
    <row r="182" spans="3:16">
      <c r="D182" s="26"/>
      <c r="E182" s="26"/>
      <c r="F182" s="26"/>
      <c r="G182" s="26"/>
      <c r="H182" s="26"/>
      <c r="I182" s="26"/>
      <c r="J182" s="26"/>
    </row>
    <row r="183" spans="3:16">
      <c r="C183" s="23"/>
    </row>
    <row r="184" spans="3:16">
      <c r="C184" s="20" t="s">
        <v>137</v>
      </c>
    </row>
    <row r="185" spans="3:16" ht="14.45">
      <c r="C185" s="20" t="s">
        <v>138</v>
      </c>
      <c r="D185" s="53" t="e">
        <f>'CALCUL indicateurs'!#REF!</f>
        <v>#REF!</v>
      </c>
      <c r="E185" s="40"/>
      <c r="F185" s="54"/>
      <c r="H185" s="20" t="s">
        <v>139</v>
      </c>
      <c r="I185" s="53" t="e">
        <f>'CALCUL indicateurs'!#REF!</f>
        <v>#REF!</v>
      </c>
      <c r="J185" s="40"/>
      <c r="K185" s="54"/>
      <c r="M185" s="20" t="s">
        <v>140</v>
      </c>
      <c r="N185" s="53" t="e">
        <f>'CALCUL indicateurs'!#REF!</f>
        <v>#REF!</v>
      </c>
      <c r="O185" s="40"/>
      <c r="P185" s="54"/>
    </row>
    <row r="186" spans="3:16" ht="14.45">
      <c r="C186" s="40" t="e">
        <f>ROUND(IF(D185*100&gt;=100,5,IF(D185*100&lt;90,0,((D185*100)-90)/2)),0)</f>
        <v>#REF!</v>
      </c>
      <c r="D186" s="40" t="e">
        <f>5-C186</f>
        <v>#REF!</v>
      </c>
      <c r="E186" s="55" t="e">
        <f>REPT("l",C186)</f>
        <v>#REF!</v>
      </c>
      <c r="F186" s="55" t="e">
        <f>REPT("l",D186)</f>
        <v>#REF!</v>
      </c>
      <c r="H186" s="40" t="e">
        <f>ROUND(IF(I185*100&gt;=100,5,IF(I185*100&lt;90,0,((I185*100)-90)/2)),0)</f>
        <v>#REF!</v>
      </c>
      <c r="I186" s="40" t="e">
        <f>5-H186</f>
        <v>#REF!</v>
      </c>
      <c r="J186" s="55" t="e">
        <f>REPT("l",H186)</f>
        <v>#REF!</v>
      </c>
      <c r="K186" s="55" t="e">
        <f>REPT("l",I186)</f>
        <v>#REF!</v>
      </c>
      <c r="M186" s="40" t="e">
        <f>ROUND(IF(N185*100&gt;=100,5,IF(N185*100&lt;90,0,((N185*100)-90)/2)),0)</f>
        <v>#REF!</v>
      </c>
      <c r="N186" s="40" t="e">
        <f>5-M186</f>
        <v>#REF!</v>
      </c>
      <c r="O186" s="55" t="e">
        <f>REPT("l",M186)</f>
        <v>#REF!</v>
      </c>
      <c r="P186" s="55" t="e">
        <f>REPT("l",N186)</f>
        <v>#REF!</v>
      </c>
    </row>
    <row r="187" spans="3:16" ht="14.45">
      <c r="C187" s="40" t="e">
        <f>ROUND(IF(D185*100&gt;=90,5,IF(D185*100&lt;80,0,((D185*100)-80)/2)),0)</f>
        <v>#REF!</v>
      </c>
      <c r="D187" s="40" t="e">
        <f t="shared" ref="D187:D195" si="14">5-C187</f>
        <v>#REF!</v>
      </c>
      <c r="E187" s="55" t="e">
        <f t="shared" ref="E187:E195" si="15">REPT("l",C187)</f>
        <v>#REF!</v>
      </c>
      <c r="F187" s="55" t="e">
        <f t="shared" ref="F187:F195" si="16">REPT("l",D187)</f>
        <v>#REF!</v>
      </c>
      <c r="H187" s="40" t="e">
        <f>ROUND(IF(I185*100&gt;=90,5,IF(I185*100&lt;80,0,((I185*100)-80)/2)),0)</f>
        <v>#REF!</v>
      </c>
      <c r="I187" s="40" t="e">
        <f t="shared" ref="I187:I195" si="17">5-H187</f>
        <v>#REF!</v>
      </c>
      <c r="J187" s="55" t="e">
        <f t="shared" ref="J187:J195" si="18">REPT("l",H187)</f>
        <v>#REF!</v>
      </c>
      <c r="K187" s="55" t="e">
        <f t="shared" ref="K187:K195" si="19">REPT("l",I187)</f>
        <v>#REF!</v>
      </c>
      <c r="M187" s="40" t="e">
        <f>ROUND(IF(N185*100&gt;=90,5,IF(N185*100&lt;80,0,((N185*100)-80)/2)),0)</f>
        <v>#REF!</v>
      </c>
      <c r="N187" s="40" t="e">
        <f t="shared" ref="N187:N195" si="20">5-M187</f>
        <v>#REF!</v>
      </c>
      <c r="O187" s="55" t="e">
        <f t="shared" ref="O187:O195" si="21">REPT("l",M187)</f>
        <v>#REF!</v>
      </c>
      <c r="P187" s="55" t="e">
        <f t="shared" ref="P187:P195" si="22">REPT("l",N187)</f>
        <v>#REF!</v>
      </c>
    </row>
    <row r="188" spans="3:16" ht="14.45">
      <c r="C188" s="40" t="e">
        <f>ROUND(IF(D185*100&gt;=80,5,IF(D185*100&lt;70,0,((D185*100)-70)/2)),0)</f>
        <v>#REF!</v>
      </c>
      <c r="D188" s="40" t="e">
        <f t="shared" si="14"/>
        <v>#REF!</v>
      </c>
      <c r="E188" s="55" t="e">
        <f t="shared" si="15"/>
        <v>#REF!</v>
      </c>
      <c r="F188" s="55" t="e">
        <f t="shared" si="16"/>
        <v>#REF!</v>
      </c>
      <c r="H188" s="40" t="e">
        <f>ROUND(IF(I185*100&gt;=80,5,IF(I185*100&lt;70,0,((I185*100)-70)/2)),0)</f>
        <v>#REF!</v>
      </c>
      <c r="I188" s="40" t="e">
        <f t="shared" si="17"/>
        <v>#REF!</v>
      </c>
      <c r="J188" s="55" t="e">
        <f t="shared" si="18"/>
        <v>#REF!</v>
      </c>
      <c r="K188" s="55" t="e">
        <f t="shared" si="19"/>
        <v>#REF!</v>
      </c>
      <c r="M188" s="40" t="e">
        <f>ROUND(IF(N185*100&gt;=80,5,IF(N185*100&lt;70,0,((N185*100)-70)/2)),0)</f>
        <v>#REF!</v>
      </c>
      <c r="N188" s="40" t="e">
        <f t="shared" si="20"/>
        <v>#REF!</v>
      </c>
      <c r="O188" s="55" t="e">
        <f t="shared" si="21"/>
        <v>#REF!</v>
      </c>
      <c r="P188" s="55" t="e">
        <f t="shared" si="22"/>
        <v>#REF!</v>
      </c>
    </row>
    <row r="189" spans="3:16" ht="14.45">
      <c r="C189" s="40" t="e">
        <f>ROUND(IF(D185*100&gt;=70,5,IF(D185*100&lt;60,0,((D185*100)-60)/2)),0)</f>
        <v>#REF!</v>
      </c>
      <c r="D189" s="40" t="e">
        <f t="shared" si="14"/>
        <v>#REF!</v>
      </c>
      <c r="E189" s="55" t="e">
        <f t="shared" si="15"/>
        <v>#REF!</v>
      </c>
      <c r="F189" s="55" t="e">
        <f t="shared" si="16"/>
        <v>#REF!</v>
      </c>
      <c r="H189" s="40" t="e">
        <f>ROUND(IF(I185*100&gt;=70,5,IF(I185*100&lt;60,0,((I185*100)-60)/2)),0)</f>
        <v>#REF!</v>
      </c>
      <c r="I189" s="40" t="e">
        <f t="shared" si="17"/>
        <v>#REF!</v>
      </c>
      <c r="J189" s="55" t="e">
        <f t="shared" si="18"/>
        <v>#REF!</v>
      </c>
      <c r="K189" s="55" t="e">
        <f t="shared" si="19"/>
        <v>#REF!</v>
      </c>
      <c r="M189" s="40" t="e">
        <f>ROUND(IF(N185*100&gt;=70,5,IF(N185*100&lt;60,0,((N185*100)-60)/2)),0)</f>
        <v>#REF!</v>
      </c>
      <c r="N189" s="40" t="e">
        <f t="shared" si="20"/>
        <v>#REF!</v>
      </c>
      <c r="O189" s="55" t="e">
        <f t="shared" si="21"/>
        <v>#REF!</v>
      </c>
      <c r="P189" s="55" t="e">
        <f t="shared" si="22"/>
        <v>#REF!</v>
      </c>
    </row>
    <row r="190" spans="3:16" ht="14.45">
      <c r="C190" s="40" t="e">
        <f>ROUND(IF(D185*100&gt;=60,5,IF(D185*100&lt;50,0,((D185*100)-50)/2)),0)</f>
        <v>#REF!</v>
      </c>
      <c r="D190" s="40" t="e">
        <f t="shared" si="14"/>
        <v>#REF!</v>
      </c>
      <c r="E190" s="55" t="e">
        <f t="shared" si="15"/>
        <v>#REF!</v>
      </c>
      <c r="F190" s="55" t="e">
        <f t="shared" si="16"/>
        <v>#REF!</v>
      </c>
      <c r="H190" s="40" t="e">
        <f>ROUND(IF(I185*100&gt;=60,5,IF(I185*100&lt;50,0,((I185*100)-50)/2)),0)</f>
        <v>#REF!</v>
      </c>
      <c r="I190" s="40" t="e">
        <f t="shared" si="17"/>
        <v>#REF!</v>
      </c>
      <c r="J190" s="55" t="e">
        <f t="shared" si="18"/>
        <v>#REF!</v>
      </c>
      <c r="K190" s="55" t="e">
        <f t="shared" si="19"/>
        <v>#REF!</v>
      </c>
      <c r="M190" s="40" t="e">
        <f>ROUND(IF(N185*100&gt;=60,5,IF(N185*100&lt;50,0,((N185*100)-50)/2)),0)</f>
        <v>#REF!</v>
      </c>
      <c r="N190" s="40" t="e">
        <f t="shared" si="20"/>
        <v>#REF!</v>
      </c>
      <c r="O190" s="55" t="e">
        <f t="shared" si="21"/>
        <v>#REF!</v>
      </c>
      <c r="P190" s="55" t="e">
        <f t="shared" si="22"/>
        <v>#REF!</v>
      </c>
    </row>
    <row r="191" spans="3:16" ht="14.45">
      <c r="C191" s="40" t="e">
        <f>ROUND(IF(D185*100&gt;=50,5,IF(D185*100&lt;40,0,((D185*100)-40)/2)),0)</f>
        <v>#REF!</v>
      </c>
      <c r="D191" s="40" t="e">
        <f t="shared" si="14"/>
        <v>#REF!</v>
      </c>
      <c r="E191" s="55" t="e">
        <f t="shared" si="15"/>
        <v>#REF!</v>
      </c>
      <c r="F191" s="55" t="e">
        <f t="shared" si="16"/>
        <v>#REF!</v>
      </c>
      <c r="H191" s="40" t="e">
        <f>ROUND(IF(I185*100&gt;=50,5,IF(I185*100&lt;40,0,((I185*100)-40)/2)),0)</f>
        <v>#REF!</v>
      </c>
      <c r="I191" s="40" t="e">
        <f t="shared" si="17"/>
        <v>#REF!</v>
      </c>
      <c r="J191" s="55" t="e">
        <f t="shared" si="18"/>
        <v>#REF!</v>
      </c>
      <c r="K191" s="55" t="e">
        <f t="shared" si="19"/>
        <v>#REF!</v>
      </c>
      <c r="M191" s="40" t="e">
        <f>ROUND(IF(N185*100&gt;=50,5,IF(N185*100&lt;40,0,((N185*100)-40)/2)),0)</f>
        <v>#REF!</v>
      </c>
      <c r="N191" s="40" t="e">
        <f t="shared" si="20"/>
        <v>#REF!</v>
      </c>
      <c r="O191" s="55" t="e">
        <f t="shared" si="21"/>
        <v>#REF!</v>
      </c>
      <c r="P191" s="55" t="e">
        <f t="shared" si="22"/>
        <v>#REF!</v>
      </c>
    </row>
    <row r="192" spans="3:16" ht="14.45">
      <c r="C192" s="40" t="e">
        <f>ROUND(IF(D185*100&gt;=40,5,IF(D185*100&lt;30,0,((D185*100)-30)/2)),0)</f>
        <v>#REF!</v>
      </c>
      <c r="D192" s="40" t="e">
        <f t="shared" si="14"/>
        <v>#REF!</v>
      </c>
      <c r="E192" s="55" t="e">
        <f t="shared" si="15"/>
        <v>#REF!</v>
      </c>
      <c r="F192" s="55" t="e">
        <f t="shared" si="16"/>
        <v>#REF!</v>
      </c>
      <c r="H192" s="40" t="e">
        <f>ROUND(IF(I185*100&gt;=40,5,IF(I185*100&lt;30,0,((I185*100)-30)/2)),0)</f>
        <v>#REF!</v>
      </c>
      <c r="I192" s="40" t="e">
        <f t="shared" si="17"/>
        <v>#REF!</v>
      </c>
      <c r="J192" s="55" t="e">
        <f t="shared" si="18"/>
        <v>#REF!</v>
      </c>
      <c r="K192" s="55" t="e">
        <f t="shared" si="19"/>
        <v>#REF!</v>
      </c>
      <c r="M192" s="40" t="e">
        <f>ROUND(IF(N185*100&gt;=40,5,IF(N185*100&lt;30,0,((N185*100)-30)/2)),0)</f>
        <v>#REF!</v>
      </c>
      <c r="N192" s="40" t="e">
        <f t="shared" si="20"/>
        <v>#REF!</v>
      </c>
      <c r="O192" s="55" t="e">
        <f t="shared" si="21"/>
        <v>#REF!</v>
      </c>
      <c r="P192" s="55" t="e">
        <f t="shared" si="22"/>
        <v>#REF!</v>
      </c>
    </row>
    <row r="193" spans="3:16" ht="14.45">
      <c r="C193" s="40" t="e">
        <f>ROUND(IF(D185*100&gt;=30,5,IF(D185*100&lt;20,0,((D185*100)-20)/2)),0)</f>
        <v>#REF!</v>
      </c>
      <c r="D193" s="40" t="e">
        <f t="shared" si="14"/>
        <v>#REF!</v>
      </c>
      <c r="E193" s="55" t="e">
        <f t="shared" si="15"/>
        <v>#REF!</v>
      </c>
      <c r="F193" s="55" t="e">
        <f t="shared" si="16"/>
        <v>#REF!</v>
      </c>
      <c r="H193" s="40" t="e">
        <f>ROUND(IF(I185*100&gt;=30,5,IF(I185*100&lt;20,0,((I185*100)-20)/2)),0)</f>
        <v>#REF!</v>
      </c>
      <c r="I193" s="40" t="e">
        <f t="shared" si="17"/>
        <v>#REF!</v>
      </c>
      <c r="J193" s="55" t="e">
        <f t="shared" si="18"/>
        <v>#REF!</v>
      </c>
      <c r="K193" s="55" t="e">
        <f t="shared" si="19"/>
        <v>#REF!</v>
      </c>
      <c r="M193" s="40" t="e">
        <f>ROUND(IF(N185*100&gt;=30,5,IF(N185*100&lt;20,0,((N185*100)-20)/2)),0)</f>
        <v>#REF!</v>
      </c>
      <c r="N193" s="40" t="e">
        <f t="shared" si="20"/>
        <v>#REF!</v>
      </c>
      <c r="O193" s="55" t="e">
        <f t="shared" si="21"/>
        <v>#REF!</v>
      </c>
      <c r="P193" s="55" t="e">
        <f t="shared" si="22"/>
        <v>#REF!</v>
      </c>
    </row>
    <row r="194" spans="3:16" ht="14.45">
      <c r="C194" s="40" t="e">
        <f>ROUND(IF(D185*100&gt;=20,5,IF(D185*100&lt;10,0,((D185*100)-10)/2)),0)</f>
        <v>#REF!</v>
      </c>
      <c r="D194" s="40" t="e">
        <f t="shared" si="14"/>
        <v>#REF!</v>
      </c>
      <c r="E194" s="55" t="e">
        <f t="shared" si="15"/>
        <v>#REF!</v>
      </c>
      <c r="F194" s="55" t="e">
        <f t="shared" si="16"/>
        <v>#REF!</v>
      </c>
      <c r="H194" s="40" t="e">
        <f>ROUND(IF(I185*100&gt;=20,5,IF(I185*100&lt;10,0,((I185*100)-10)/2)),0)</f>
        <v>#REF!</v>
      </c>
      <c r="I194" s="40" t="e">
        <f t="shared" si="17"/>
        <v>#REF!</v>
      </c>
      <c r="J194" s="55" t="e">
        <f t="shared" si="18"/>
        <v>#REF!</v>
      </c>
      <c r="K194" s="55" t="e">
        <f t="shared" si="19"/>
        <v>#REF!</v>
      </c>
      <c r="M194" s="40" t="e">
        <f>ROUND(IF(N185*100&gt;=20,5,IF(N185*100&lt;10,0,((N185*100)-10)/2)),0)</f>
        <v>#REF!</v>
      </c>
      <c r="N194" s="40" t="e">
        <f t="shared" si="20"/>
        <v>#REF!</v>
      </c>
      <c r="O194" s="55" t="e">
        <f t="shared" si="21"/>
        <v>#REF!</v>
      </c>
      <c r="P194" s="55" t="e">
        <f t="shared" si="22"/>
        <v>#REF!</v>
      </c>
    </row>
    <row r="195" spans="3:16" ht="14.45">
      <c r="C195" s="40" t="e">
        <f>ROUND(IF(D185*100&gt;=10,5,IF(D185*100&lt;0,0,((D185*100)-0)/2)),0)</f>
        <v>#REF!</v>
      </c>
      <c r="D195" s="40" t="e">
        <f t="shared" si="14"/>
        <v>#REF!</v>
      </c>
      <c r="E195" s="55" t="e">
        <f t="shared" si="15"/>
        <v>#REF!</v>
      </c>
      <c r="F195" s="55" t="e">
        <f t="shared" si="16"/>
        <v>#REF!</v>
      </c>
      <c r="H195" s="40" t="e">
        <f>ROUND(IF(I185*100&gt;=10,5,IF(I185*100&lt;0,0,((I185*100)-0)/2)),0)</f>
        <v>#REF!</v>
      </c>
      <c r="I195" s="40" t="e">
        <f t="shared" si="17"/>
        <v>#REF!</v>
      </c>
      <c r="J195" s="55" t="e">
        <f t="shared" si="18"/>
        <v>#REF!</v>
      </c>
      <c r="K195" s="55" t="e">
        <f t="shared" si="19"/>
        <v>#REF!</v>
      </c>
      <c r="M195" s="40" t="e">
        <f>ROUND(IF(N185*100&gt;=10,5,IF(N185*100&lt;0,0,((N185*100)-0)/2)),0)</f>
        <v>#REF!</v>
      </c>
      <c r="N195" s="40" t="e">
        <f t="shared" si="20"/>
        <v>#REF!</v>
      </c>
      <c r="O195" s="55" t="e">
        <f t="shared" si="21"/>
        <v>#REF!</v>
      </c>
      <c r="P195" s="55" t="e">
        <f t="shared" si="22"/>
        <v>#REF!</v>
      </c>
    </row>
    <row r="196" spans="3:16" ht="14.45">
      <c r="C196" s="40"/>
      <c r="D196" s="40"/>
      <c r="E196" s="55"/>
      <c r="F196" s="55"/>
      <c r="H196" s="40"/>
      <c r="I196" s="40"/>
      <c r="J196" s="55"/>
      <c r="K196" s="55"/>
      <c r="M196" s="40"/>
      <c r="N196" s="40"/>
      <c r="O196" s="55"/>
      <c r="P196" s="55"/>
    </row>
    <row r="197" spans="3:16" ht="14.45">
      <c r="C197" s="20" t="s">
        <v>75</v>
      </c>
      <c r="D197" s="40"/>
      <c r="E197" s="55"/>
      <c r="F197" s="55"/>
      <c r="H197" s="40"/>
      <c r="I197" s="40"/>
      <c r="J197" s="55"/>
      <c r="K197" s="55"/>
      <c r="M197" s="40"/>
      <c r="N197" s="40"/>
      <c r="O197" s="55"/>
      <c r="P197" s="55"/>
    </row>
    <row r="198" spans="3:16" ht="14.45">
      <c r="C198" s="20"/>
      <c r="D198" s="40"/>
      <c r="E198" s="55"/>
      <c r="F198" s="55"/>
      <c r="H198" s="40"/>
      <c r="I198" s="40"/>
      <c r="J198" s="55"/>
      <c r="K198" s="55"/>
      <c r="M198" s="40"/>
      <c r="N198" s="40"/>
      <c r="O198" s="55"/>
      <c r="P198" s="55"/>
    </row>
    <row r="199" spans="3:16" ht="14.45">
      <c r="C199" s="20" t="s">
        <v>141</v>
      </c>
      <c r="D199" s="40"/>
      <c r="E199" s="55"/>
      <c r="F199" s="55"/>
      <c r="H199" s="40"/>
      <c r="I199" s="40"/>
      <c r="J199" s="55"/>
      <c r="K199" s="55"/>
      <c r="M199" s="40"/>
      <c r="N199" s="40"/>
      <c r="O199" s="55"/>
      <c r="P199" s="55"/>
    </row>
    <row r="203" spans="3:16">
      <c r="C203" s="20" t="s">
        <v>142</v>
      </c>
    </row>
    <row r="205" spans="3:16">
      <c r="C205" s="26" t="s">
        <v>143</v>
      </c>
      <c r="D205" s="22" t="e">
        <f>'CALCUL indicateurs'!#REF!</f>
        <v>#REF!</v>
      </c>
    </row>
    <row r="206" spans="3:16">
      <c r="C206" s="26" t="s">
        <v>144</v>
      </c>
      <c r="D206" s="26" t="e">
        <f>VLOOKUP(D205,C214:E257,2,FALSE)</f>
        <v>#REF!</v>
      </c>
      <c r="E206" s="26" t="e">
        <f>VLOOKUP(D205,C214:E257,3,FALSE)</f>
        <v>#REF!</v>
      </c>
    </row>
    <row r="207" spans="3:16">
      <c r="C207" s="26" t="s">
        <v>145</v>
      </c>
      <c r="D207" s="26" t="e">
        <f>VLOOKUP(D205,C214:E267,2,FALSE)</f>
        <v>#REF!</v>
      </c>
      <c r="E207" s="26" t="e">
        <f>VLOOKUP(D205,C214:E257,3,FALSE)</f>
        <v>#REF!</v>
      </c>
    </row>
    <row r="208" spans="3:16">
      <c r="C208" s="26" t="s">
        <v>146</v>
      </c>
      <c r="D208" s="22" t="e">
        <f>VLOOKUP(D205,C214:G257,4,FALSE)&amp;"°C / "&amp;VLOOKUP(D205,C214:G257,5,FALSE)&amp;"°F"</f>
        <v>#REF!</v>
      </c>
    </row>
    <row r="209" spans="3:8">
      <c r="C209" s="26" t="s">
        <v>147</v>
      </c>
      <c r="D209" s="50" t="e">
        <f>VLOOKUP(D205,C214:H257,6,FALSE)</f>
        <v>#REF!</v>
      </c>
    </row>
    <row r="211" spans="3:8">
      <c r="C211" s="20" t="s">
        <v>148</v>
      </c>
    </row>
    <row r="212" spans="3:8" ht="6.75" customHeight="1"/>
    <row r="213" spans="3:8" ht="14.45">
      <c r="C213" s="54"/>
      <c r="D213" s="40" t="s">
        <v>66</v>
      </c>
      <c r="E213" s="40" t="s">
        <v>67</v>
      </c>
      <c r="F213" s="26" t="s">
        <v>149</v>
      </c>
      <c r="G213" s="26" t="s">
        <v>150</v>
      </c>
      <c r="H213" s="26" t="s">
        <v>147</v>
      </c>
    </row>
    <row r="214" spans="3:8" ht="14.45">
      <c r="C214" s="54" t="s">
        <v>151</v>
      </c>
      <c r="D214" s="40">
        <v>8</v>
      </c>
      <c r="E214" s="40">
        <v>62</v>
      </c>
      <c r="F214" s="26">
        <v>7</v>
      </c>
      <c r="G214" s="26">
        <f t="shared" ref="G214:G257" si="23">ROUNDUP((F214*9/5)+32,0)</f>
        <v>45</v>
      </c>
      <c r="H214" s="50" t="s">
        <v>152</v>
      </c>
    </row>
    <row r="215" spans="3:8" ht="14.45">
      <c r="C215" s="54" t="s">
        <v>153</v>
      </c>
      <c r="D215" s="40">
        <v>26</v>
      </c>
      <c r="E215" s="40">
        <v>48</v>
      </c>
      <c r="F215" s="26">
        <v>22</v>
      </c>
      <c r="G215" s="26">
        <f t="shared" si="23"/>
        <v>72</v>
      </c>
      <c r="H215" s="50" t="s">
        <v>152</v>
      </c>
    </row>
    <row r="216" spans="3:8" ht="14.45">
      <c r="C216" s="54" t="s">
        <v>154</v>
      </c>
      <c r="D216" s="40">
        <v>118.1</v>
      </c>
      <c r="E216" s="40">
        <v>13</v>
      </c>
      <c r="F216" s="26">
        <v>31</v>
      </c>
      <c r="G216" s="26">
        <f t="shared" si="23"/>
        <v>88</v>
      </c>
      <c r="H216" s="50" t="s">
        <v>152</v>
      </c>
    </row>
    <row r="217" spans="3:8" ht="14.45">
      <c r="C217" s="54" t="s">
        <v>155</v>
      </c>
      <c r="D217" s="40">
        <v>116</v>
      </c>
      <c r="E217" s="40">
        <v>47.6</v>
      </c>
      <c r="F217" s="26">
        <v>22</v>
      </c>
      <c r="G217" s="26">
        <f t="shared" si="23"/>
        <v>72</v>
      </c>
      <c r="H217" s="50" t="s">
        <v>152</v>
      </c>
    </row>
    <row r="218" spans="3:8" ht="14.45">
      <c r="C218" s="54" t="s">
        <v>156</v>
      </c>
      <c r="D218" s="40">
        <v>13</v>
      </c>
      <c r="E218" s="40">
        <v>58.7</v>
      </c>
      <c r="F218" s="26">
        <v>14</v>
      </c>
      <c r="G218" s="26">
        <f t="shared" si="23"/>
        <v>58</v>
      </c>
      <c r="H218" s="50" t="s">
        <v>157</v>
      </c>
    </row>
    <row r="219" spans="3:8" ht="14.45">
      <c r="C219" s="54" t="s">
        <v>158</v>
      </c>
      <c r="D219" s="40">
        <v>-47</v>
      </c>
      <c r="E219" s="40">
        <v>-15</v>
      </c>
      <c r="F219" s="26">
        <v>21</v>
      </c>
      <c r="G219" s="26">
        <f t="shared" si="23"/>
        <v>70</v>
      </c>
      <c r="H219" s="50" t="s">
        <v>157</v>
      </c>
    </row>
    <row r="220" spans="3:8" ht="14.45">
      <c r="C220" s="54" t="s">
        <v>159</v>
      </c>
      <c r="D220" s="40">
        <v>8.6000000000000085</v>
      </c>
      <c r="E220" s="40">
        <v>60.8</v>
      </c>
      <c r="F220" s="26">
        <v>15</v>
      </c>
      <c r="G220" s="26">
        <f t="shared" si="23"/>
        <v>59</v>
      </c>
      <c r="H220" s="50" t="s">
        <v>157</v>
      </c>
    </row>
    <row r="221" spans="3:8" ht="14.45">
      <c r="C221" s="54" t="s">
        <v>160</v>
      </c>
      <c r="D221" s="40">
        <v>-48.5</v>
      </c>
      <c r="E221" s="40">
        <v>-43.5</v>
      </c>
      <c r="F221" s="26">
        <v>25</v>
      </c>
      <c r="G221" s="26">
        <f t="shared" si="23"/>
        <v>77</v>
      </c>
      <c r="H221" s="50" t="s">
        <v>152</v>
      </c>
    </row>
    <row r="222" spans="3:8" ht="14.45">
      <c r="C222" s="54" t="s">
        <v>161</v>
      </c>
      <c r="D222" s="40">
        <v>35.799999999999997</v>
      </c>
      <c r="E222" s="40">
        <v>36.5</v>
      </c>
      <c r="F222" s="26">
        <v>27</v>
      </c>
      <c r="G222" s="26">
        <f t="shared" si="23"/>
        <v>81</v>
      </c>
      <c r="H222" s="50" t="s">
        <v>152</v>
      </c>
    </row>
    <row r="223" spans="3:8" ht="14.45">
      <c r="C223" s="54" t="s">
        <v>162</v>
      </c>
      <c r="D223" s="40">
        <v>149</v>
      </c>
      <c r="E223" s="40">
        <v>-48</v>
      </c>
      <c r="F223" s="26">
        <v>28</v>
      </c>
      <c r="G223" s="26">
        <f t="shared" si="23"/>
        <v>83</v>
      </c>
      <c r="H223" s="50" t="s">
        <v>157</v>
      </c>
    </row>
    <row r="224" spans="3:8" ht="14.45">
      <c r="C224" s="54" t="s">
        <v>163</v>
      </c>
      <c r="D224" s="40">
        <v>22.6</v>
      </c>
      <c r="E224" s="40">
        <v>-37</v>
      </c>
      <c r="F224" s="26">
        <v>23</v>
      </c>
      <c r="G224" s="26">
        <f t="shared" si="23"/>
        <v>74</v>
      </c>
      <c r="H224" s="50" t="s">
        <v>157</v>
      </c>
    </row>
    <row r="225" spans="3:8" ht="14.45">
      <c r="C225" s="54" t="s">
        <v>164</v>
      </c>
      <c r="D225" s="40">
        <v>12</v>
      </c>
      <c r="E225" s="40">
        <v>66.599999999999994</v>
      </c>
      <c r="F225" s="26">
        <v>17</v>
      </c>
      <c r="G225" s="26">
        <f t="shared" si="23"/>
        <v>63</v>
      </c>
      <c r="H225" s="50" t="s">
        <v>157</v>
      </c>
    </row>
    <row r="226" spans="3:8" ht="14.45">
      <c r="C226" s="54" t="s">
        <v>165</v>
      </c>
      <c r="D226" s="40">
        <v>-1.8</v>
      </c>
      <c r="E226" s="40">
        <v>67.2</v>
      </c>
      <c r="F226" s="26">
        <v>13</v>
      </c>
      <c r="G226" s="26">
        <f t="shared" si="23"/>
        <v>56</v>
      </c>
      <c r="H226" s="50" t="s">
        <v>152</v>
      </c>
    </row>
    <row r="227" spans="3:8" ht="14.45">
      <c r="C227" s="54" t="s">
        <v>166</v>
      </c>
      <c r="D227" s="40">
        <v>76.400000000000006</v>
      </c>
      <c r="E227" s="40">
        <v>40.700000000000003</v>
      </c>
      <c r="F227" s="26">
        <v>23</v>
      </c>
      <c r="G227" s="26">
        <f t="shared" si="23"/>
        <v>74</v>
      </c>
      <c r="H227" s="50" t="s">
        <v>152</v>
      </c>
    </row>
    <row r="228" spans="3:8" ht="14.45">
      <c r="C228" s="54" t="s">
        <v>167</v>
      </c>
      <c r="D228" s="40">
        <v>117.8</v>
      </c>
      <c r="E228" s="40">
        <v>-6</v>
      </c>
      <c r="F228" s="26">
        <v>27</v>
      </c>
      <c r="G228" s="26">
        <f t="shared" si="23"/>
        <v>81</v>
      </c>
      <c r="H228" s="50" t="s">
        <v>152</v>
      </c>
    </row>
    <row r="229" spans="3:8" ht="14.45">
      <c r="C229" s="54" t="s">
        <v>168</v>
      </c>
      <c r="D229" s="40">
        <v>41.6</v>
      </c>
      <c r="E229" s="40">
        <v>38.9</v>
      </c>
      <c r="F229" s="26">
        <v>28</v>
      </c>
      <c r="G229" s="26">
        <f t="shared" si="23"/>
        <v>83</v>
      </c>
      <c r="H229" s="50" t="s">
        <v>152</v>
      </c>
    </row>
    <row r="230" spans="3:8" ht="14.45">
      <c r="C230" s="54" t="s">
        <v>169</v>
      </c>
      <c r="D230" s="40">
        <v>37.299999999999997</v>
      </c>
      <c r="E230" s="40">
        <v>0</v>
      </c>
      <c r="F230" s="26">
        <v>24</v>
      </c>
      <c r="G230" s="26">
        <f t="shared" si="23"/>
        <v>76</v>
      </c>
      <c r="H230" s="50" t="s">
        <v>152</v>
      </c>
    </row>
    <row r="231" spans="3:8" ht="14.45">
      <c r="C231" s="54" t="s">
        <v>170</v>
      </c>
      <c r="D231" s="40">
        <v>96</v>
      </c>
      <c r="E231" s="40">
        <v>41</v>
      </c>
      <c r="F231" s="26">
        <v>18</v>
      </c>
      <c r="G231" s="26">
        <f t="shared" si="23"/>
        <v>65</v>
      </c>
      <c r="H231" s="50" t="s">
        <v>157</v>
      </c>
    </row>
    <row r="232" spans="3:8" ht="14.45">
      <c r="C232" s="54" t="s">
        <v>171</v>
      </c>
      <c r="D232" s="40">
        <v>32</v>
      </c>
      <c r="E232" s="40">
        <v>15</v>
      </c>
      <c r="F232" s="26">
        <v>29</v>
      </c>
      <c r="G232" s="26">
        <f t="shared" si="23"/>
        <v>85</v>
      </c>
      <c r="H232" s="50" t="s">
        <v>157</v>
      </c>
    </row>
    <row r="233" spans="3:8" ht="14.45">
      <c r="C233" s="54" t="s">
        <v>172</v>
      </c>
      <c r="D233" s="40">
        <v>22.9</v>
      </c>
      <c r="E233" s="40">
        <v>-4</v>
      </c>
      <c r="F233" s="26">
        <v>28</v>
      </c>
      <c r="G233" s="26">
        <f t="shared" si="23"/>
        <v>83</v>
      </c>
      <c r="H233" s="50" t="s">
        <v>157</v>
      </c>
    </row>
    <row r="234" spans="3:8" ht="14.45">
      <c r="C234" s="54" t="s">
        <v>173</v>
      </c>
      <c r="D234" s="40">
        <v>119.9</v>
      </c>
      <c r="E234" s="40">
        <v>0</v>
      </c>
      <c r="F234" s="26">
        <v>27</v>
      </c>
      <c r="G234" s="26">
        <f t="shared" si="23"/>
        <v>81</v>
      </c>
      <c r="H234" s="50" t="s">
        <v>157</v>
      </c>
    </row>
    <row r="235" spans="3:8" ht="14.45">
      <c r="C235" s="54" t="s">
        <v>174</v>
      </c>
      <c r="D235" s="40">
        <v>-76.2</v>
      </c>
      <c r="E235" s="40">
        <v>-12</v>
      </c>
      <c r="F235" s="26">
        <v>24</v>
      </c>
      <c r="G235" s="26">
        <f t="shared" si="23"/>
        <v>76</v>
      </c>
      <c r="H235" s="50" t="s">
        <v>157</v>
      </c>
    </row>
    <row r="236" spans="3:8" ht="14.45">
      <c r="C236" s="54" t="s">
        <v>175</v>
      </c>
      <c r="D236" s="40">
        <v>-1.8</v>
      </c>
      <c r="E236" s="40">
        <v>51.8</v>
      </c>
      <c r="F236" s="26">
        <v>24</v>
      </c>
      <c r="G236" s="26">
        <f t="shared" si="23"/>
        <v>76</v>
      </c>
      <c r="H236" s="50" t="s">
        <v>152</v>
      </c>
    </row>
    <row r="237" spans="3:8" ht="14.45">
      <c r="C237" s="54" t="s">
        <v>176</v>
      </c>
      <c r="D237" s="40">
        <v>4.1000000000000085</v>
      </c>
      <c r="E237" s="40">
        <v>64.3</v>
      </c>
      <c r="F237" s="26">
        <v>14</v>
      </c>
      <c r="G237" s="26">
        <f t="shared" si="23"/>
        <v>58</v>
      </c>
      <c r="H237" s="50" t="s">
        <v>157</v>
      </c>
    </row>
    <row r="238" spans="3:8" ht="14.45">
      <c r="C238" s="54" t="s">
        <v>177</v>
      </c>
      <c r="D238" s="40">
        <v>34.299999999999997</v>
      </c>
      <c r="E238" s="40">
        <v>-15</v>
      </c>
      <c r="F238" s="26">
        <v>27</v>
      </c>
      <c r="G238" s="26">
        <f t="shared" si="23"/>
        <v>81</v>
      </c>
      <c r="H238" s="50" t="s">
        <v>152</v>
      </c>
    </row>
    <row r="239" spans="3:8" ht="14.45">
      <c r="C239" s="54" t="s">
        <v>178</v>
      </c>
      <c r="D239" s="40">
        <v>1.7</v>
      </c>
      <c r="E239" s="40">
        <v>51.5</v>
      </c>
      <c r="F239" s="26">
        <v>22</v>
      </c>
      <c r="G239" s="26">
        <f t="shared" si="23"/>
        <v>72</v>
      </c>
      <c r="H239" s="50" t="s">
        <v>157</v>
      </c>
    </row>
    <row r="240" spans="3:8" ht="14.45">
      <c r="C240" s="54" t="s">
        <v>179</v>
      </c>
      <c r="D240" s="40">
        <v>-100</v>
      </c>
      <c r="E240" s="40">
        <v>32.200000000000003</v>
      </c>
      <c r="F240" s="26">
        <v>26</v>
      </c>
      <c r="G240" s="26">
        <f t="shared" si="23"/>
        <v>79</v>
      </c>
      <c r="H240" s="50" t="s">
        <v>152</v>
      </c>
    </row>
    <row r="241" spans="3:8" ht="14.45">
      <c r="C241" s="54" t="s">
        <v>180</v>
      </c>
      <c r="D241" s="40">
        <v>27</v>
      </c>
      <c r="E241" s="40">
        <v>58.4</v>
      </c>
      <c r="F241" s="26">
        <v>16</v>
      </c>
      <c r="G241" s="26">
        <f t="shared" si="23"/>
        <v>61</v>
      </c>
      <c r="H241" s="50" t="s">
        <v>152</v>
      </c>
    </row>
    <row r="242" spans="3:8" ht="14.45">
      <c r="C242" s="54" t="s">
        <v>181</v>
      </c>
      <c r="D242" s="40">
        <v>39.9</v>
      </c>
      <c r="E242" s="40">
        <v>68</v>
      </c>
      <c r="F242" s="26">
        <v>17</v>
      </c>
      <c r="G242" s="26">
        <f t="shared" si="23"/>
        <v>63</v>
      </c>
      <c r="H242" s="50" t="s">
        <v>152</v>
      </c>
    </row>
    <row r="243" spans="3:8" ht="14.45">
      <c r="C243" s="54" t="s">
        <v>182</v>
      </c>
      <c r="D243" s="40">
        <v>44.3</v>
      </c>
      <c r="E243" s="40">
        <v>-1</v>
      </c>
      <c r="F243" s="26">
        <v>27</v>
      </c>
      <c r="G243" s="26">
        <f t="shared" si="23"/>
        <v>81</v>
      </c>
      <c r="H243" s="50" t="s">
        <v>157</v>
      </c>
    </row>
    <row r="244" spans="3:8" ht="14.45">
      <c r="C244" s="54" t="s">
        <v>183</v>
      </c>
      <c r="D244" s="40">
        <v>85.2</v>
      </c>
      <c r="E244" s="40">
        <v>41.6</v>
      </c>
      <c r="F244" s="26">
        <v>28</v>
      </c>
      <c r="G244" s="26">
        <f t="shared" si="23"/>
        <v>83</v>
      </c>
      <c r="H244" s="50" t="s">
        <v>157</v>
      </c>
    </row>
    <row r="245" spans="3:8" ht="14.45">
      <c r="C245" s="54" t="s">
        <v>184</v>
      </c>
      <c r="D245" s="40">
        <v>15.8</v>
      </c>
      <c r="E245" s="40">
        <v>72.3</v>
      </c>
      <c r="F245" s="26">
        <v>11</v>
      </c>
      <c r="G245" s="26">
        <f t="shared" si="23"/>
        <v>52</v>
      </c>
      <c r="H245" s="50" t="s">
        <v>157</v>
      </c>
    </row>
    <row r="246" spans="3:8" ht="14.45">
      <c r="C246" s="54" t="s">
        <v>185</v>
      </c>
      <c r="D246" s="40">
        <v>-62</v>
      </c>
      <c r="E246" s="40">
        <v>62</v>
      </c>
      <c r="F246" s="26">
        <v>15</v>
      </c>
      <c r="G246" s="26">
        <f t="shared" si="23"/>
        <v>59</v>
      </c>
      <c r="H246" s="50" t="s">
        <v>152</v>
      </c>
    </row>
    <row r="247" spans="3:8" ht="14.45">
      <c r="C247" s="54" t="s">
        <v>186</v>
      </c>
      <c r="D247" s="40">
        <v>8</v>
      </c>
      <c r="E247" s="40">
        <v>59</v>
      </c>
      <c r="F247" s="26">
        <v>19</v>
      </c>
      <c r="G247" s="26">
        <f t="shared" si="23"/>
        <v>67</v>
      </c>
      <c r="H247" s="50" t="s">
        <v>152</v>
      </c>
    </row>
    <row r="248" spans="3:8" ht="14.45">
      <c r="C248" s="54" t="s">
        <v>187</v>
      </c>
      <c r="D248" s="40">
        <v>14</v>
      </c>
      <c r="E248" s="40">
        <v>60.9</v>
      </c>
      <c r="F248" s="26">
        <v>18</v>
      </c>
      <c r="G248" s="26">
        <f t="shared" si="23"/>
        <v>65</v>
      </c>
      <c r="H248" s="50" t="s">
        <v>157</v>
      </c>
    </row>
    <row r="249" spans="3:8" ht="14.45">
      <c r="C249" s="54" t="s">
        <v>188</v>
      </c>
      <c r="D249" s="40">
        <v>21.5</v>
      </c>
      <c r="E249" s="40">
        <v>52.7</v>
      </c>
      <c r="F249" s="26">
        <v>26</v>
      </c>
      <c r="G249" s="26">
        <f t="shared" si="23"/>
        <v>79</v>
      </c>
      <c r="H249" s="50" t="s">
        <v>157</v>
      </c>
    </row>
    <row r="250" spans="3:8" ht="14.45">
      <c r="C250" s="54" t="s">
        <v>189</v>
      </c>
      <c r="D250" s="40">
        <v>-67.099999999999994</v>
      </c>
      <c r="E250" s="40">
        <v>-35.299999999999997</v>
      </c>
      <c r="F250" s="26">
        <v>28</v>
      </c>
      <c r="G250" s="26">
        <f t="shared" si="23"/>
        <v>83</v>
      </c>
      <c r="H250" s="50" t="s">
        <v>157</v>
      </c>
    </row>
    <row r="251" spans="3:8" ht="14.45">
      <c r="C251" s="54" t="s">
        <v>190</v>
      </c>
      <c r="D251" s="40">
        <v>-76.7</v>
      </c>
      <c r="E251" s="40">
        <v>29.6</v>
      </c>
      <c r="F251" s="26">
        <v>25</v>
      </c>
      <c r="G251" s="26">
        <f t="shared" si="23"/>
        <v>77</v>
      </c>
      <c r="H251" s="50" t="s">
        <v>157</v>
      </c>
    </row>
    <row r="252" spans="3:8" ht="14.45">
      <c r="C252" s="54" t="s">
        <v>191</v>
      </c>
      <c r="D252" s="40">
        <v>128.30000000000001</v>
      </c>
      <c r="E252" s="40">
        <v>49.3</v>
      </c>
      <c r="F252" s="26">
        <v>23</v>
      </c>
      <c r="G252" s="26">
        <f t="shared" si="23"/>
        <v>74</v>
      </c>
      <c r="H252" s="50" t="s">
        <v>152</v>
      </c>
    </row>
    <row r="253" spans="3:8" ht="14.45">
      <c r="C253" s="54" t="s">
        <v>192</v>
      </c>
      <c r="D253" s="40">
        <v>115.8</v>
      </c>
      <c r="E253" s="40">
        <v>4.6000000000000085</v>
      </c>
      <c r="F253" s="26">
        <v>25</v>
      </c>
      <c r="G253" s="26">
        <f t="shared" si="23"/>
        <v>77</v>
      </c>
      <c r="H253" s="50" t="s">
        <v>152</v>
      </c>
    </row>
    <row r="254" spans="3:8" ht="14.45">
      <c r="C254" s="54" t="s">
        <v>193</v>
      </c>
      <c r="D254" s="40">
        <v>54.9</v>
      </c>
      <c r="E254" s="40">
        <v>35</v>
      </c>
      <c r="F254" s="26">
        <v>28</v>
      </c>
      <c r="G254" s="26">
        <f t="shared" si="23"/>
        <v>83</v>
      </c>
      <c r="H254" s="50" t="s">
        <v>152</v>
      </c>
    </row>
    <row r="255" spans="3:8" ht="14.45">
      <c r="C255" s="54" t="s">
        <v>194</v>
      </c>
      <c r="D255" s="40">
        <v>136.1</v>
      </c>
      <c r="E255" s="40">
        <v>49.3</v>
      </c>
      <c r="F255" s="26">
        <v>24</v>
      </c>
      <c r="G255" s="26">
        <f t="shared" si="23"/>
        <v>76</v>
      </c>
      <c r="H255" s="50" t="s">
        <v>157</v>
      </c>
    </row>
    <row r="256" spans="3:8" ht="14.45">
      <c r="C256" s="54" t="s">
        <v>195</v>
      </c>
      <c r="D256" s="40">
        <v>-67.400000000000006</v>
      </c>
      <c r="E256" s="40">
        <v>53.8</v>
      </c>
      <c r="F256" s="26">
        <v>17</v>
      </c>
      <c r="G256" s="26">
        <f t="shared" si="23"/>
        <v>63</v>
      </c>
      <c r="H256" s="50" t="s">
        <v>152</v>
      </c>
    </row>
    <row r="257" spans="3:8" ht="14.45">
      <c r="C257" s="54" t="s">
        <v>196</v>
      </c>
      <c r="D257" s="40">
        <v>162.1</v>
      </c>
      <c r="E257" s="40">
        <v>-58.8</v>
      </c>
      <c r="F257" s="26">
        <v>24</v>
      </c>
      <c r="G257" s="26">
        <f t="shared" si="23"/>
        <v>76</v>
      </c>
      <c r="H257" s="50" t="s">
        <v>157</v>
      </c>
    </row>
  </sheetData>
  <sheetProtection password="D36E" sheet="1" objects="1" scenarios="1" selectLockedCells="1" selectUnlockedCells="1"/>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
  <dimension ref="B2:Z191"/>
  <sheetViews>
    <sheetView workbookViewId="0">
      <selection activeCell="D3" sqref="D3"/>
    </sheetView>
  </sheetViews>
  <sheetFormatPr defaultColWidth="9.140625" defaultRowHeight="13.15"/>
  <cols>
    <col min="1" max="2" width="2.140625" style="22" customWidth="1"/>
    <col min="3" max="3" width="9.140625" style="22"/>
    <col min="4" max="5" width="9.140625" style="21"/>
    <col min="6" max="6" width="1.85546875" style="22" customWidth="1"/>
    <col min="7" max="8" width="9.140625" style="23"/>
    <col min="9" max="10" width="2.5703125" style="22" customWidth="1"/>
    <col min="11" max="11" width="1.5703125" style="22" customWidth="1"/>
    <col min="12" max="12" width="9.140625" style="22"/>
    <col min="13" max="14" width="9.140625" style="21"/>
    <col min="15" max="15" width="2" style="22" customWidth="1"/>
    <col min="16" max="17" width="9.140625" style="22"/>
    <col min="18" max="18" width="3.5703125" style="22" customWidth="1"/>
    <col min="19" max="19" width="2.42578125" style="22" customWidth="1"/>
    <col min="20" max="20" width="2" style="22" customWidth="1"/>
    <col min="21" max="21" width="9.140625" style="22"/>
    <col min="22" max="23" width="9.140625" style="21"/>
    <col min="24" max="24" width="7.5703125" style="22" customWidth="1"/>
    <col min="25" max="25" width="9.140625" style="22"/>
    <col min="26" max="26" width="4.140625" style="22" customWidth="1"/>
    <col min="27" max="27" width="3" style="22" customWidth="1"/>
    <col min="28" max="16384" width="9.140625" style="22"/>
  </cols>
  <sheetData>
    <row r="2" spans="2:26" ht="17.45">
      <c r="B2" s="27" t="s">
        <v>61</v>
      </c>
    </row>
    <row r="4" spans="2:26" ht="9.75" customHeight="1"/>
    <row r="5" spans="2:26">
      <c r="C5" s="20" t="s">
        <v>197</v>
      </c>
      <c r="L5" s="20" t="s">
        <v>198</v>
      </c>
      <c r="P5" s="23"/>
      <c r="Q5" s="23"/>
      <c r="U5" s="20" t="s">
        <v>199</v>
      </c>
      <c r="Y5" s="23"/>
      <c r="Z5" s="23"/>
    </row>
    <row r="6" spans="2:26" ht="6" customHeight="1">
      <c r="C6" s="20"/>
      <c r="L6" s="20"/>
      <c r="P6" s="23"/>
      <c r="Q6" s="23"/>
      <c r="U6" s="20"/>
      <c r="Y6" s="23"/>
      <c r="Z6" s="23"/>
    </row>
    <row r="7" spans="2:26">
      <c r="D7" s="24" t="s">
        <v>64</v>
      </c>
      <c r="E7" s="24" t="s">
        <v>65</v>
      </c>
      <c r="G7" s="24" t="s">
        <v>66</v>
      </c>
      <c r="H7" s="24" t="s">
        <v>67</v>
      </c>
      <c r="M7" s="24" t="s">
        <v>64</v>
      </c>
      <c r="N7" s="24" t="s">
        <v>65</v>
      </c>
      <c r="P7" s="24" t="s">
        <v>66</v>
      </c>
      <c r="Q7" s="24" t="s">
        <v>67</v>
      </c>
      <c r="V7" s="24" t="s">
        <v>64</v>
      </c>
      <c r="W7" s="24" t="s">
        <v>66</v>
      </c>
      <c r="X7" s="24" t="s">
        <v>67</v>
      </c>
    </row>
    <row r="8" spans="2:26">
      <c r="C8" s="20" t="s">
        <v>68</v>
      </c>
      <c r="D8" s="21" t="e">
        <f>#REF!</f>
        <v>#REF!</v>
      </c>
      <c r="E8" s="21">
        <v>0</v>
      </c>
      <c r="G8" s="21" t="e">
        <f ca="1">50-(50*COS(RADIANS(E10)))</f>
        <v>#REF!</v>
      </c>
      <c r="H8" s="21" t="e">
        <f ca="1">50*SIN(RADIANS(E10))</f>
        <v>#REF!</v>
      </c>
      <c r="L8" s="20" t="s">
        <v>68</v>
      </c>
      <c r="M8" s="21" t="e">
        <f>#REF!</f>
        <v>#REF!</v>
      </c>
      <c r="N8" s="21">
        <v>0</v>
      </c>
      <c r="P8" s="21" t="e">
        <f ca="1">50-(50*COS(RADIANS(N10)))</f>
        <v>#REF!</v>
      </c>
      <c r="Q8" s="21" t="e">
        <f ca="1">50*SIN(RADIANS(N10))</f>
        <v>#REF!</v>
      </c>
      <c r="U8" s="20" t="s">
        <v>68</v>
      </c>
      <c r="V8" s="21" t="e">
        <f>#REF!</f>
        <v>#REF!</v>
      </c>
      <c r="W8" s="21">
        <v>0</v>
      </c>
      <c r="X8" s="32" t="e">
        <f ca="1">IF(D87=1,#REF!,RAND())</f>
        <v>#REF!</v>
      </c>
      <c r="Y8" s="56" t="e">
        <f ca="1">X8</f>
        <v>#REF!</v>
      </c>
    </row>
    <row r="9" spans="2:26">
      <c r="C9" s="20" t="s">
        <v>69</v>
      </c>
      <c r="D9" s="21" t="e">
        <f>#REF!</f>
        <v>#REF!</v>
      </c>
      <c r="E9" s="21">
        <v>180</v>
      </c>
      <c r="G9" s="21" t="e">
        <f ca="1">50-(2*COS(RADIANS(E10+90)))</f>
        <v>#REF!</v>
      </c>
      <c r="H9" s="21" t="e">
        <f ca="1">2*SIN(RADIANS(E10+90))</f>
        <v>#REF!</v>
      </c>
      <c r="L9" s="20" t="s">
        <v>69</v>
      </c>
      <c r="M9" s="21" t="e">
        <f>#REF!</f>
        <v>#REF!</v>
      </c>
      <c r="N9" s="21">
        <v>180</v>
      </c>
      <c r="P9" s="21" t="e">
        <f ca="1">50-(2*COS(RADIANS(N10+90)))</f>
        <v>#REF!</v>
      </c>
      <c r="Q9" s="21" t="e">
        <f ca="1">2*SIN(RADIANS(N10+90))</f>
        <v>#REF!</v>
      </c>
      <c r="U9" s="20" t="s">
        <v>69</v>
      </c>
      <c r="V9" s="21" t="e">
        <f>#REF!</f>
        <v>#REF!</v>
      </c>
      <c r="X9" s="21"/>
    </row>
    <row r="10" spans="2:26">
      <c r="C10" s="20" t="s">
        <v>70</v>
      </c>
      <c r="D10" s="21" t="e">
        <f ca="1">IF(D87=1,#REF!,RAND()*10)</f>
        <v>#REF!</v>
      </c>
      <c r="E10" s="21" t="e">
        <f ca="1">((D10-D8)/(D9-D8))*180</f>
        <v>#REF!</v>
      </c>
      <c r="G10" s="21" t="e">
        <f ca="1">50-(2*COS(RADIANS(E10-90)))</f>
        <v>#REF!</v>
      </c>
      <c r="H10" s="21" t="e">
        <f ca="1">2*SIN(RADIANS(E10-90))</f>
        <v>#REF!</v>
      </c>
      <c r="L10" s="20" t="s">
        <v>70</v>
      </c>
      <c r="M10" s="21" t="e">
        <f ca="1">IF(D87=1,#REF!,RAND()*50)</f>
        <v>#REF!</v>
      </c>
      <c r="N10" s="21" t="e">
        <f ca="1">((M10-M8)/(M9-M8))*180</f>
        <v>#REF!</v>
      </c>
      <c r="P10" s="21" t="e">
        <f ca="1">50-(2*COS(RADIANS(N10-90)))</f>
        <v>#REF!</v>
      </c>
      <c r="Q10" s="21" t="e">
        <f ca="1">2*SIN(RADIANS(N10-90))</f>
        <v>#REF!</v>
      </c>
      <c r="U10" s="20" t="s">
        <v>70</v>
      </c>
      <c r="V10" s="21" t="e">
        <f ca="1">IF(D87=1,#REF!,RAND())</f>
        <v>#REF!</v>
      </c>
      <c r="X10" s="57" t="e">
        <f ca="1">IF(X8&gt;0.5,CHAR(241),CHAR(242))</f>
        <v>#REF!</v>
      </c>
    </row>
    <row r="11" spans="2:26">
      <c r="C11" s="22" t="s">
        <v>71</v>
      </c>
      <c r="D11" s="21" t="e">
        <f>((D$9-D$8)/5)+D$8</f>
        <v>#REF!</v>
      </c>
      <c r="G11" s="21" t="e">
        <f ca="1">G8</f>
        <v>#REF!</v>
      </c>
      <c r="H11" s="21" t="e">
        <f ca="1">H8</f>
        <v>#REF!</v>
      </c>
      <c r="L11" s="22" t="s">
        <v>71</v>
      </c>
      <c r="M11" s="21" t="e">
        <f>((M$9-M$8)/5)+M$8</f>
        <v>#REF!</v>
      </c>
      <c r="P11" s="21" t="e">
        <f ca="1">P8</f>
        <v>#REF!</v>
      </c>
      <c r="Q11" s="21" t="e">
        <f ca="1">Q8</f>
        <v>#REF!</v>
      </c>
      <c r="U11" s="22" t="s">
        <v>71</v>
      </c>
      <c r="V11" s="21" t="e">
        <f>(V$9-V$8)/5</f>
        <v>#REF!</v>
      </c>
      <c r="X11" s="57"/>
    </row>
    <row r="12" spans="2:26">
      <c r="C12" s="22" t="s">
        <v>72</v>
      </c>
      <c r="D12" s="21" t="e">
        <f>((D$9-D$8)*2/5)+D$8</f>
        <v>#REF!</v>
      </c>
      <c r="G12" s="21">
        <v>50</v>
      </c>
      <c r="H12" s="21">
        <v>0</v>
      </c>
      <c r="L12" s="22" t="s">
        <v>72</v>
      </c>
      <c r="M12" s="21" t="e">
        <f>((M$9-M$8)*2/5)+M$8</f>
        <v>#REF!</v>
      </c>
      <c r="P12" s="21">
        <v>50</v>
      </c>
      <c r="Q12" s="21">
        <v>0</v>
      </c>
      <c r="U12" s="22" t="s">
        <v>72</v>
      </c>
      <c r="V12" s="21" t="e">
        <f>(V$9-V$8)*2/5</f>
        <v>#REF!</v>
      </c>
      <c r="X12" s="21"/>
    </row>
    <row r="13" spans="2:26">
      <c r="C13" s="22" t="s">
        <v>73</v>
      </c>
      <c r="D13" s="21" t="e">
        <f>((D$9-D$8)*3/5) + D$8</f>
        <v>#REF!</v>
      </c>
      <c r="G13" s="21"/>
      <c r="H13" s="21"/>
      <c r="L13" s="22" t="s">
        <v>73</v>
      </c>
      <c r="M13" s="21" t="e">
        <f>((M$9-M$8)*3/5) + M$8</f>
        <v>#REF!</v>
      </c>
      <c r="P13" s="21"/>
      <c r="Q13" s="21"/>
      <c r="U13" s="22" t="s">
        <v>73</v>
      </c>
      <c r="V13" s="21" t="e">
        <f>(V$9-V$8)*3/5</f>
        <v>#REF!</v>
      </c>
      <c r="W13" s="22"/>
      <c r="X13" s="21"/>
      <c r="Y13" s="21"/>
    </row>
    <row r="14" spans="2:26">
      <c r="C14" s="22" t="s">
        <v>74</v>
      </c>
      <c r="D14" s="21" t="e">
        <f>((D$9-D$8)*4/5) + D$8</f>
        <v>#REF!</v>
      </c>
      <c r="G14" s="21"/>
      <c r="H14" s="21"/>
      <c r="L14" s="22" t="s">
        <v>74</v>
      </c>
      <c r="M14" s="21" t="e">
        <f>((M$9-M$8)*4/5) + M$8</f>
        <v>#REF!</v>
      </c>
      <c r="P14" s="21"/>
      <c r="Q14" s="21"/>
      <c r="U14" s="22" t="s">
        <v>74</v>
      </c>
      <c r="V14" s="21" t="e">
        <f>(V$9-V$8)*4/5</f>
        <v>#REF!</v>
      </c>
      <c r="W14" s="22"/>
      <c r="X14" s="21"/>
      <c r="Y14" s="21"/>
    </row>
    <row r="15" spans="2:26" ht="6.75" customHeight="1"/>
    <row r="16" spans="2:26" ht="6.75" customHeight="1"/>
    <row r="17" spans="3:26" ht="6.75" customHeight="1"/>
    <row r="18" spans="3:26">
      <c r="C18" s="20" t="s">
        <v>200</v>
      </c>
      <c r="L18" s="20" t="s">
        <v>201</v>
      </c>
      <c r="P18" s="23"/>
      <c r="Q18" s="23"/>
      <c r="U18" s="20" t="s">
        <v>202</v>
      </c>
      <c r="Y18" s="23"/>
      <c r="Z18" s="23"/>
    </row>
    <row r="19" spans="3:26" ht="6" customHeight="1">
      <c r="C19" s="20"/>
      <c r="L19" s="20"/>
      <c r="P19" s="23"/>
      <c r="Q19" s="23"/>
      <c r="U19" s="20"/>
      <c r="Y19" s="23"/>
      <c r="Z19" s="23"/>
    </row>
    <row r="20" spans="3:26">
      <c r="D20" s="24" t="s">
        <v>64</v>
      </c>
      <c r="E20" s="24" t="s">
        <v>65</v>
      </c>
      <c r="G20" s="24" t="s">
        <v>66</v>
      </c>
      <c r="H20" s="24" t="s">
        <v>67</v>
      </c>
      <c r="M20" s="24" t="s">
        <v>64</v>
      </c>
      <c r="N20" s="24" t="s">
        <v>65</v>
      </c>
      <c r="P20" s="24" t="s">
        <v>66</v>
      </c>
      <c r="Q20" s="24" t="s">
        <v>67</v>
      </c>
      <c r="V20" s="24" t="s">
        <v>64</v>
      </c>
      <c r="W20" s="24" t="s">
        <v>66</v>
      </c>
      <c r="X20" s="24" t="s">
        <v>67</v>
      </c>
    </row>
    <row r="21" spans="3:26">
      <c r="C21" s="20" t="s">
        <v>68</v>
      </c>
      <c r="D21" s="21" t="e">
        <f>#REF!</f>
        <v>#REF!</v>
      </c>
      <c r="E21" s="21">
        <v>0</v>
      </c>
      <c r="G21" s="21" t="e">
        <f ca="1">50-(50*COS(RADIANS(E23)))</f>
        <v>#REF!</v>
      </c>
      <c r="H21" s="21" t="e">
        <f ca="1">50*SIN(RADIANS(E23))</f>
        <v>#REF!</v>
      </c>
      <c r="L21" s="20" t="s">
        <v>68</v>
      </c>
      <c r="M21" s="21" t="e">
        <f>#REF!</f>
        <v>#REF!</v>
      </c>
      <c r="N21" s="21">
        <v>0</v>
      </c>
      <c r="P21" s="21" t="e">
        <f ca="1">50-(50*COS(RADIANS(N23)))</f>
        <v>#REF!</v>
      </c>
      <c r="Q21" s="21" t="e">
        <f ca="1">50*SIN(RADIANS(N23))</f>
        <v>#REF!</v>
      </c>
      <c r="U21" s="20" t="s">
        <v>68</v>
      </c>
      <c r="V21" s="21" t="e">
        <f>#REF!</f>
        <v>#REF!</v>
      </c>
      <c r="W21" s="21">
        <v>0</v>
      </c>
      <c r="X21" s="32" t="e">
        <f ca="1">IF(D87=1,#REF!,RAND())</f>
        <v>#REF!</v>
      </c>
      <c r="Y21" s="56" t="e">
        <f ca="1">X21</f>
        <v>#REF!</v>
      </c>
    </row>
    <row r="22" spans="3:26">
      <c r="C22" s="20" t="s">
        <v>69</v>
      </c>
      <c r="D22" s="21" t="e">
        <f>#REF!</f>
        <v>#REF!</v>
      </c>
      <c r="E22" s="21">
        <v>180</v>
      </c>
      <c r="G22" s="21" t="e">
        <f ca="1">50-(2*COS(RADIANS(E23+90)))</f>
        <v>#REF!</v>
      </c>
      <c r="H22" s="21" t="e">
        <f ca="1">2*SIN(RADIANS(E23+90))</f>
        <v>#REF!</v>
      </c>
      <c r="L22" s="20" t="s">
        <v>69</v>
      </c>
      <c r="M22" s="21" t="e">
        <f>#REF!</f>
        <v>#REF!</v>
      </c>
      <c r="N22" s="21">
        <v>180</v>
      </c>
      <c r="P22" s="21" t="e">
        <f ca="1">50-(2*COS(RADIANS(N23+90)))</f>
        <v>#REF!</v>
      </c>
      <c r="Q22" s="21" t="e">
        <f ca="1">2*SIN(RADIANS(N23+90))</f>
        <v>#REF!</v>
      </c>
      <c r="U22" s="20" t="s">
        <v>69</v>
      </c>
      <c r="V22" s="21" t="e">
        <f>#REF!</f>
        <v>#REF!</v>
      </c>
      <c r="X22" s="21"/>
    </row>
    <row r="23" spans="3:26">
      <c r="C23" s="20" t="s">
        <v>70</v>
      </c>
      <c r="D23" s="21" t="e">
        <f ca="1">IF(D87=1,#REF!,RAND()*10)</f>
        <v>#REF!</v>
      </c>
      <c r="E23" s="21" t="e">
        <f ca="1">((D23-D21)/(D22-D21))*180</f>
        <v>#REF!</v>
      </c>
      <c r="G23" s="21" t="e">
        <f ca="1">50-(2*COS(RADIANS(E23-90)))</f>
        <v>#REF!</v>
      </c>
      <c r="H23" s="21" t="e">
        <f ca="1">2*SIN(RADIANS(E23-90))</f>
        <v>#REF!</v>
      </c>
      <c r="L23" s="20" t="s">
        <v>70</v>
      </c>
      <c r="M23" s="21" t="e">
        <f ca="1">IF(D87=1,#REF!,RAND()*50)</f>
        <v>#REF!</v>
      </c>
      <c r="N23" s="21" t="e">
        <f ca="1">((M23-M21)/(M22-M21))*180</f>
        <v>#REF!</v>
      </c>
      <c r="P23" s="21" t="e">
        <f ca="1">50-(2*COS(RADIANS(N23-90)))</f>
        <v>#REF!</v>
      </c>
      <c r="Q23" s="21" t="e">
        <f ca="1">2*SIN(RADIANS(N23-90))</f>
        <v>#REF!</v>
      </c>
      <c r="U23" s="20" t="s">
        <v>70</v>
      </c>
      <c r="V23" s="21" t="e">
        <f>#REF!</f>
        <v>#REF!</v>
      </c>
      <c r="X23" s="57" t="e">
        <f ca="1">IF(X21&gt;0.5,CHAR(241),CHAR(242))</f>
        <v>#REF!</v>
      </c>
    </row>
    <row r="24" spans="3:26">
      <c r="C24" s="22" t="s">
        <v>71</v>
      </c>
      <c r="D24" s="21" t="e">
        <f>((D$22-D$21)/5)+D$21</f>
        <v>#REF!</v>
      </c>
      <c r="G24" s="21" t="e">
        <f ca="1">G21</f>
        <v>#REF!</v>
      </c>
      <c r="H24" s="21" t="e">
        <f ca="1">H21</f>
        <v>#REF!</v>
      </c>
      <c r="L24" s="22" t="s">
        <v>71</v>
      </c>
      <c r="M24" s="21" t="e">
        <f>((M$22-M$21)/5)+M$21</f>
        <v>#REF!</v>
      </c>
      <c r="P24" s="21" t="e">
        <f ca="1">P21</f>
        <v>#REF!</v>
      </c>
      <c r="Q24" s="21" t="e">
        <f ca="1">Q21</f>
        <v>#REF!</v>
      </c>
      <c r="U24" s="22" t="s">
        <v>71</v>
      </c>
      <c r="V24" s="21" t="e">
        <f>(V$9-V$8)/5</f>
        <v>#REF!</v>
      </c>
      <c r="X24" s="21"/>
    </row>
    <row r="25" spans="3:26">
      <c r="C25" s="22" t="s">
        <v>72</v>
      </c>
      <c r="D25" s="21" t="e">
        <f>((D$22-D$21)*2/5)+D$21</f>
        <v>#REF!</v>
      </c>
      <c r="G25" s="21">
        <v>50</v>
      </c>
      <c r="H25" s="21">
        <v>0</v>
      </c>
      <c r="L25" s="22" t="s">
        <v>72</v>
      </c>
      <c r="M25" s="21" t="e">
        <f>((M$22-M$21)*2/5)+M$21</f>
        <v>#REF!</v>
      </c>
      <c r="P25" s="21">
        <v>50</v>
      </c>
      <c r="Q25" s="21">
        <v>0</v>
      </c>
      <c r="U25" s="22" t="s">
        <v>72</v>
      </c>
      <c r="V25" s="21" t="e">
        <f>(V$9-V$8)*2/5</f>
        <v>#REF!</v>
      </c>
      <c r="X25" s="21"/>
    </row>
    <row r="26" spans="3:26">
      <c r="C26" s="22" t="s">
        <v>73</v>
      </c>
      <c r="D26" s="21" t="e">
        <f>((D$22-D$21)*3/5) + D$21</f>
        <v>#REF!</v>
      </c>
      <c r="G26" s="21"/>
      <c r="H26" s="21"/>
      <c r="L26" s="22" t="s">
        <v>73</v>
      </c>
      <c r="M26" s="21" t="e">
        <f>((M$22-M$21)*3/5) + M$21</f>
        <v>#REF!</v>
      </c>
      <c r="P26" s="21"/>
      <c r="Q26" s="21"/>
      <c r="U26" s="22" t="s">
        <v>73</v>
      </c>
      <c r="V26" s="21" t="e">
        <f>(V$9-V$8)*3/5</f>
        <v>#REF!</v>
      </c>
      <c r="W26" s="22"/>
      <c r="X26" s="21"/>
      <c r="Y26" s="21"/>
    </row>
    <row r="27" spans="3:26">
      <c r="C27" s="22" t="s">
        <v>74</v>
      </c>
      <c r="D27" s="21" t="e">
        <f>((D$22-D$21)*4/5) + D$21</f>
        <v>#REF!</v>
      </c>
      <c r="G27" s="21"/>
      <c r="H27" s="21"/>
      <c r="L27" s="22" t="s">
        <v>74</v>
      </c>
      <c r="M27" s="21" t="e">
        <f>((M$22-M$21)*4/5) + M$21</f>
        <v>#REF!</v>
      </c>
      <c r="P27" s="21"/>
      <c r="Q27" s="21"/>
      <c r="U27" s="22" t="s">
        <v>74</v>
      </c>
      <c r="V27" s="21" t="e">
        <f>(V$9-V$8)*4/5</f>
        <v>#REF!</v>
      </c>
      <c r="W27" s="22"/>
      <c r="X27" s="21"/>
      <c r="Y27" s="21"/>
    </row>
    <row r="28" spans="3:26" ht="6.75" customHeight="1"/>
    <row r="29" spans="3:26" ht="6.75" customHeight="1"/>
    <row r="30" spans="3:26" ht="6.75" customHeight="1"/>
    <row r="31" spans="3:26">
      <c r="C31" s="20" t="s">
        <v>203</v>
      </c>
      <c r="L31" s="20" t="s">
        <v>204</v>
      </c>
      <c r="P31" s="23"/>
      <c r="Q31" s="23"/>
      <c r="U31" s="20" t="s">
        <v>205</v>
      </c>
      <c r="Y31" s="23"/>
      <c r="Z31" s="23"/>
    </row>
    <row r="32" spans="3:26" ht="6" customHeight="1">
      <c r="C32" s="20"/>
      <c r="L32" s="20"/>
      <c r="P32" s="23"/>
      <c r="Q32" s="23"/>
      <c r="U32" s="20"/>
      <c r="Y32" s="23"/>
      <c r="Z32" s="23"/>
    </row>
    <row r="33" spans="3:26">
      <c r="D33" s="24" t="s">
        <v>64</v>
      </c>
      <c r="E33" s="24" t="s">
        <v>65</v>
      </c>
      <c r="G33" s="24" t="s">
        <v>66</v>
      </c>
      <c r="H33" s="24" t="s">
        <v>67</v>
      </c>
      <c r="M33" s="24" t="s">
        <v>64</v>
      </c>
      <c r="N33" s="24" t="s">
        <v>65</v>
      </c>
      <c r="P33" s="24" t="s">
        <v>66</v>
      </c>
      <c r="Q33" s="24" t="s">
        <v>67</v>
      </c>
      <c r="V33" s="24" t="s">
        <v>64</v>
      </c>
      <c r="W33" s="24" t="s">
        <v>66</v>
      </c>
      <c r="X33" s="24" t="s">
        <v>67</v>
      </c>
    </row>
    <row r="34" spans="3:26">
      <c r="C34" s="20" t="s">
        <v>68</v>
      </c>
      <c r="D34" s="21" t="e">
        <f>#REF!</f>
        <v>#REF!</v>
      </c>
      <c r="E34" s="21">
        <v>0</v>
      </c>
      <c r="G34" s="21" t="e">
        <f ca="1">50-(50*COS(RADIANS(E36)))</f>
        <v>#REF!</v>
      </c>
      <c r="H34" s="21" t="e">
        <f ca="1">50*SIN(RADIANS(E36))</f>
        <v>#REF!</v>
      </c>
      <c r="L34" s="20" t="s">
        <v>68</v>
      </c>
      <c r="M34" s="21" t="e">
        <f>#REF!</f>
        <v>#REF!</v>
      </c>
      <c r="N34" s="21">
        <v>0</v>
      </c>
      <c r="P34" s="21" t="e">
        <f ca="1">50-(50*COS(RADIANS(N36)))</f>
        <v>#REF!</v>
      </c>
      <c r="Q34" s="21" t="e">
        <f ca="1">50*SIN(RADIANS(N36))</f>
        <v>#REF!</v>
      </c>
      <c r="U34" s="20" t="s">
        <v>68</v>
      </c>
      <c r="V34" s="21" t="e">
        <f>#REF!</f>
        <v>#REF!</v>
      </c>
      <c r="W34" s="21">
        <v>0</v>
      </c>
      <c r="X34" s="32" t="e">
        <f ca="1">IF(D87=1,#REF!,RAND())</f>
        <v>#REF!</v>
      </c>
      <c r="Y34" s="56" t="e">
        <f ca="1">X34</f>
        <v>#REF!</v>
      </c>
    </row>
    <row r="35" spans="3:26">
      <c r="C35" s="20" t="s">
        <v>69</v>
      </c>
      <c r="D35" s="21" t="e">
        <f>#REF!</f>
        <v>#REF!</v>
      </c>
      <c r="E35" s="21">
        <v>180</v>
      </c>
      <c r="G35" s="21" t="e">
        <f ca="1">50-(2*COS(RADIANS(E36+90)))</f>
        <v>#REF!</v>
      </c>
      <c r="H35" s="21" t="e">
        <f ca="1">2*SIN(RADIANS(E36+90))</f>
        <v>#REF!</v>
      </c>
      <c r="L35" s="20" t="s">
        <v>69</v>
      </c>
      <c r="M35" s="21" t="e">
        <f>#REF!</f>
        <v>#REF!</v>
      </c>
      <c r="N35" s="21">
        <v>180</v>
      </c>
      <c r="P35" s="21" t="e">
        <f ca="1">50-(2*COS(RADIANS(N36+90)))</f>
        <v>#REF!</v>
      </c>
      <c r="Q35" s="21" t="e">
        <f ca="1">2*SIN(RADIANS(N36+90))</f>
        <v>#REF!</v>
      </c>
      <c r="U35" s="20" t="s">
        <v>69</v>
      </c>
      <c r="V35" s="21" t="e">
        <f>#REF!</f>
        <v>#REF!</v>
      </c>
      <c r="X35" s="21"/>
    </row>
    <row r="36" spans="3:26">
      <c r="C36" s="20" t="s">
        <v>70</v>
      </c>
      <c r="D36" s="21" t="e">
        <f ca="1">IF(D87=1,#REF!,RAND()*10)</f>
        <v>#REF!</v>
      </c>
      <c r="E36" s="21" t="e">
        <f ca="1">((D36-D34)/(D35-D34))*180</f>
        <v>#REF!</v>
      </c>
      <c r="G36" s="21" t="e">
        <f ca="1">50-(2*COS(RADIANS(E36-90)))</f>
        <v>#REF!</v>
      </c>
      <c r="H36" s="21" t="e">
        <f ca="1">2*SIN(RADIANS(E36-90))</f>
        <v>#REF!</v>
      </c>
      <c r="L36" s="20" t="s">
        <v>70</v>
      </c>
      <c r="M36" s="21" t="e">
        <f ca="1">IF(D87=1,#REF!,RAND()*50)</f>
        <v>#REF!</v>
      </c>
      <c r="N36" s="21" t="e">
        <f ca="1">((M36-M34)/(M35-M34))*180</f>
        <v>#REF!</v>
      </c>
      <c r="P36" s="21" t="e">
        <f ca="1">50-(2*COS(RADIANS(N36-90)))</f>
        <v>#REF!</v>
      </c>
      <c r="Q36" s="21" t="e">
        <f ca="1">2*SIN(RADIANS(N36-90))</f>
        <v>#REF!</v>
      </c>
      <c r="U36" s="20" t="s">
        <v>70</v>
      </c>
      <c r="V36" s="21" t="e">
        <f>#REF!</f>
        <v>#REF!</v>
      </c>
      <c r="X36" s="57" t="e">
        <f ca="1">IF(X34&gt;0.5,CHAR(241),CHAR(242))</f>
        <v>#REF!</v>
      </c>
    </row>
    <row r="37" spans="3:26">
      <c r="C37" s="22" t="s">
        <v>71</v>
      </c>
      <c r="D37" s="21" t="e">
        <f>((D$35-D$34)/5)+D$34</f>
        <v>#REF!</v>
      </c>
      <c r="G37" s="21" t="e">
        <f ca="1">G34</f>
        <v>#REF!</v>
      </c>
      <c r="H37" s="21" t="e">
        <f ca="1">H34</f>
        <v>#REF!</v>
      </c>
      <c r="L37" s="22" t="s">
        <v>71</v>
      </c>
      <c r="M37" s="21" t="e">
        <f>((M$35-M$34)/5)+M$34</f>
        <v>#REF!</v>
      </c>
      <c r="P37" s="21" t="e">
        <f ca="1">P34</f>
        <v>#REF!</v>
      </c>
      <c r="Q37" s="21" t="e">
        <f ca="1">Q34</f>
        <v>#REF!</v>
      </c>
      <c r="U37" s="22" t="s">
        <v>71</v>
      </c>
      <c r="V37" s="21" t="e">
        <f>(V$9-V$8)/5</f>
        <v>#REF!</v>
      </c>
      <c r="X37" s="21"/>
    </row>
    <row r="38" spans="3:26">
      <c r="C38" s="22" t="s">
        <v>72</v>
      </c>
      <c r="D38" s="21" t="e">
        <f>((D$35-D$34)*2/5)+D$34</f>
        <v>#REF!</v>
      </c>
      <c r="G38" s="21">
        <v>50</v>
      </c>
      <c r="H38" s="21">
        <v>0</v>
      </c>
      <c r="L38" s="22" t="s">
        <v>72</v>
      </c>
      <c r="M38" s="21" t="e">
        <f>((M$35-M$34)*2/5)+M$34</f>
        <v>#REF!</v>
      </c>
      <c r="P38" s="21">
        <v>50</v>
      </c>
      <c r="Q38" s="21">
        <v>0</v>
      </c>
      <c r="U38" s="22" t="s">
        <v>72</v>
      </c>
      <c r="V38" s="21" t="e">
        <f>(V$9-V$8)*2/5</f>
        <v>#REF!</v>
      </c>
      <c r="X38" s="21"/>
    </row>
    <row r="39" spans="3:26">
      <c r="C39" s="22" t="s">
        <v>73</v>
      </c>
      <c r="D39" s="21" t="e">
        <f>((D$35-D$34)*3/5) + D$34</f>
        <v>#REF!</v>
      </c>
      <c r="G39" s="21"/>
      <c r="H39" s="21"/>
      <c r="L39" s="22" t="s">
        <v>73</v>
      </c>
      <c r="M39" s="21" t="e">
        <f>((M$35-M$34)*3/5) + M$34</f>
        <v>#REF!</v>
      </c>
      <c r="P39" s="21"/>
      <c r="Q39" s="21"/>
      <c r="U39" s="22" t="s">
        <v>73</v>
      </c>
      <c r="V39" s="21" t="e">
        <f>(V$9-V$8)*3/5</f>
        <v>#REF!</v>
      </c>
      <c r="W39" s="22"/>
      <c r="X39" s="21"/>
      <c r="Y39" s="21"/>
    </row>
    <row r="40" spans="3:26">
      <c r="C40" s="22" t="s">
        <v>74</v>
      </c>
      <c r="D40" s="21" t="e">
        <f>((D$35-D$34)*4/5) + D$34</f>
        <v>#REF!</v>
      </c>
      <c r="G40" s="21"/>
      <c r="H40" s="21"/>
      <c r="L40" s="22" t="s">
        <v>74</v>
      </c>
      <c r="M40" s="21" t="e">
        <f>((M$35-M$34)*4/5) + M$34</f>
        <v>#REF!</v>
      </c>
      <c r="P40" s="21"/>
      <c r="Q40" s="21"/>
      <c r="U40" s="22" t="s">
        <v>74</v>
      </c>
      <c r="V40" s="21" t="e">
        <f>(V$9-V$8)*4/5</f>
        <v>#REF!</v>
      </c>
      <c r="W40" s="22"/>
      <c r="X40" s="21"/>
      <c r="Y40" s="21"/>
    </row>
    <row r="41" spans="3:26" ht="6.75" customHeight="1"/>
    <row r="42" spans="3:26" ht="6.75" customHeight="1"/>
    <row r="43" spans="3:26" ht="6.75" customHeight="1"/>
    <row r="44" spans="3:26">
      <c r="C44" s="20" t="s">
        <v>206</v>
      </c>
      <c r="L44" s="20" t="s">
        <v>207</v>
      </c>
      <c r="P44" s="23"/>
      <c r="Q44" s="23"/>
      <c r="U44" s="20" t="s">
        <v>208</v>
      </c>
      <c r="Y44" s="23"/>
      <c r="Z44" s="23"/>
    </row>
    <row r="45" spans="3:26" ht="6" customHeight="1">
      <c r="C45" s="20"/>
      <c r="L45" s="20"/>
      <c r="P45" s="23"/>
      <c r="Q45" s="23"/>
      <c r="U45" s="20"/>
      <c r="Y45" s="23"/>
      <c r="Z45" s="23"/>
    </row>
    <row r="46" spans="3:26">
      <c r="D46" s="24" t="s">
        <v>64</v>
      </c>
      <c r="E46" s="24" t="s">
        <v>65</v>
      </c>
      <c r="G46" s="24" t="s">
        <v>66</v>
      </c>
      <c r="H46" s="24" t="s">
        <v>67</v>
      </c>
      <c r="M46" s="24" t="s">
        <v>64</v>
      </c>
      <c r="N46" s="24" t="s">
        <v>65</v>
      </c>
      <c r="P46" s="24" t="s">
        <v>66</v>
      </c>
      <c r="Q46" s="24" t="s">
        <v>67</v>
      </c>
      <c r="V46" s="24" t="s">
        <v>64</v>
      </c>
      <c r="W46" s="24" t="s">
        <v>66</v>
      </c>
      <c r="X46" s="24" t="s">
        <v>67</v>
      </c>
    </row>
    <row r="47" spans="3:26">
      <c r="C47" s="20" t="s">
        <v>68</v>
      </c>
      <c r="D47" s="21" t="e">
        <f>#REF!</f>
        <v>#REF!</v>
      </c>
      <c r="E47" s="21">
        <v>0</v>
      </c>
      <c r="G47" s="21" t="e">
        <f ca="1">50-(50*COS(RADIANS(E49)))</f>
        <v>#REF!</v>
      </c>
      <c r="H47" s="21" t="e">
        <f ca="1">50*SIN(RADIANS(E49))</f>
        <v>#REF!</v>
      </c>
      <c r="L47" s="20" t="s">
        <v>68</v>
      </c>
      <c r="M47" s="21" t="e">
        <f>#REF!</f>
        <v>#REF!</v>
      </c>
      <c r="N47" s="21">
        <v>0</v>
      </c>
      <c r="P47" s="21" t="e">
        <f ca="1">50-(50*COS(RADIANS(N49)))</f>
        <v>#REF!</v>
      </c>
      <c r="Q47" s="21" t="e">
        <f ca="1">50*SIN(RADIANS(N49))</f>
        <v>#REF!</v>
      </c>
      <c r="U47" s="20" t="s">
        <v>68</v>
      </c>
      <c r="V47" s="21" t="e">
        <f>#REF!</f>
        <v>#REF!</v>
      </c>
      <c r="W47" s="21">
        <v>0</v>
      </c>
      <c r="X47" s="32" t="e">
        <f ca="1">IF(D87=1,#REF!,RAND())</f>
        <v>#REF!</v>
      </c>
      <c r="Y47" s="56" t="e">
        <f ca="1">X47</f>
        <v>#REF!</v>
      </c>
    </row>
    <row r="48" spans="3:26">
      <c r="C48" s="20" t="s">
        <v>69</v>
      </c>
      <c r="D48" s="21" t="e">
        <f>#REF!</f>
        <v>#REF!</v>
      </c>
      <c r="E48" s="21">
        <v>180</v>
      </c>
      <c r="G48" s="21" t="e">
        <f ca="1">50-(2*COS(RADIANS(E49+90)))</f>
        <v>#REF!</v>
      </c>
      <c r="H48" s="21" t="e">
        <f ca="1">2*SIN(RADIANS(E49+90))</f>
        <v>#REF!</v>
      </c>
      <c r="L48" s="20" t="s">
        <v>69</v>
      </c>
      <c r="M48" s="21" t="e">
        <f>#REF!</f>
        <v>#REF!</v>
      </c>
      <c r="N48" s="21">
        <v>180</v>
      </c>
      <c r="P48" s="21" t="e">
        <f ca="1">50-(2*COS(RADIANS(N49+90)))</f>
        <v>#REF!</v>
      </c>
      <c r="Q48" s="21" t="e">
        <f ca="1">2*SIN(RADIANS(N49+90))</f>
        <v>#REF!</v>
      </c>
      <c r="U48" s="20" t="s">
        <v>69</v>
      </c>
      <c r="V48" s="21" t="e">
        <f>#REF!</f>
        <v>#REF!</v>
      </c>
      <c r="X48" s="21"/>
    </row>
    <row r="49" spans="3:26">
      <c r="C49" s="20" t="s">
        <v>70</v>
      </c>
      <c r="D49" s="21" t="e">
        <f ca="1">IF(D87=1,#REF!,RAND()*10)</f>
        <v>#REF!</v>
      </c>
      <c r="E49" s="21" t="e">
        <f ca="1">((D49-D47)/(D48-D47))*180</f>
        <v>#REF!</v>
      </c>
      <c r="G49" s="21" t="e">
        <f ca="1">50-(2*COS(RADIANS(E49-90)))</f>
        <v>#REF!</v>
      </c>
      <c r="H49" s="21" t="e">
        <f ca="1">2*SIN(RADIANS(E49-90))</f>
        <v>#REF!</v>
      </c>
      <c r="L49" s="20" t="s">
        <v>70</v>
      </c>
      <c r="M49" s="21" t="e">
        <f ca="1">IF(D87=1,#REF!,RAND()*50)</f>
        <v>#REF!</v>
      </c>
      <c r="N49" s="21" t="e">
        <f ca="1">((M49-M47)/(M48-M47))*180</f>
        <v>#REF!</v>
      </c>
      <c r="P49" s="21" t="e">
        <f ca="1">50-(2*COS(RADIANS(N49-90)))</f>
        <v>#REF!</v>
      </c>
      <c r="Q49" s="21" t="e">
        <f ca="1">2*SIN(RADIANS(N49-90))</f>
        <v>#REF!</v>
      </c>
      <c r="U49" s="20" t="s">
        <v>70</v>
      </c>
      <c r="V49" s="21" t="e">
        <f>#REF!</f>
        <v>#REF!</v>
      </c>
      <c r="X49" s="57" t="e">
        <f ca="1">IF(X47&gt;0.5,CHAR(241),CHAR(242))</f>
        <v>#REF!</v>
      </c>
    </row>
    <row r="50" spans="3:26">
      <c r="C50" s="22" t="s">
        <v>71</v>
      </c>
      <c r="D50" s="21" t="e">
        <f>((D$48-D$47)/5)+D$47</f>
        <v>#REF!</v>
      </c>
      <c r="G50" s="21" t="e">
        <f ca="1">G47</f>
        <v>#REF!</v>
      </c>
      <c r="H50" s="21" t="e">
        <f ca="1">H47</f>
        <v>#REF!</v>
      </c>
      <c r="L50" s="22" t="s">
        <v>71</v>
      </c>
      <c r="M50" s="21" t="e">
        <f>((M$48-M$47)/5)+M$47</f>
        <v>#REF!</v>
      </c>
      <c r="P50" s="21" t="e">
        <f ca="1">P47</f>
        <v>#REF!</v>
      </c>
      <c r="Q50" s="21" t="e">
        <f ca="1">Q47</f>
        <v>#REF!</v>
      </c>
      <c r="U50" s="22" t="s">
        <v>71</v>
      </c>
      <c r="V50" s="21" t="e">
        <f>(V$9-V$8)/5</f>
        <v>#REF!</v>
      </c>
      <c r="X50" s="21"/>
    </row>
    <row r="51" spans="3:26">
      <c r="C51" s="22" t="s">
        <v>72</v>
      </c>
      <c r="D51" s="21" t="e">
        <f>((D$48-D$47)*2/5)+D$47</f>
        <v>#REF!</v>
      </c>
      <c r="G51" s="21">
        <v>50</v>
      </c>
      <c r="H51" s="21">
        <v>0</v>
      </c>
      <c r="L51" s="22" t="s">
        <v>72</v>
      </c>
      <c r="M51" s="21" t="e">
        <f>((M$48-M$47)*2/5)+M$47</f>
        <v>#REF!</v>
      </c>
      <c r="P51" s="21">
        <v>50</v>
      </c>
      <c r="Q51" s="21">
        <v>0</v>
      </c>
      <c r="U51" s="22" t="s">
        <v>72</v>
      </c>
      <c r="V51" s="21" t="e">
        <f>(V$9-V$8)*2/5</f>
        <v>#REF!</v>
      </c>
      <c r="X51" s="21"/>
    </row>
    <row r="52" spans="3:26">
      <c r="C52" s="22" t="s">
        <v>73</v>
      </c>
      <c r="D52" s="21" t="e">
        <f>((D$48-D$47)*3/5) + D$47</f>
        <v>#REF!</v>
      </c>
      <c r="G52" s="21"/>
      <c r="H52" s="21"/>
      <c r="L52" s="22" t="s">
        <v>73</v>
      </c>
      <c r="M52" s="21" t="e">
        <f>((M$48-M$47)*3/5) + M$47</f>
        <v>#REF!</v>
      </c>
      <c r="P52" s="21"/>
      <c r="Q52" s="21"/>
      <c r="U52" s="22" t="s">
        <v>73</v>
      </c>
      <c r="V52" s="21" t="e">
        <f>(V$9-V$8)*3/5</f>
        <v>#REF!</v>
      </c>
      <c r="W52" s="22"/>
      <c r="X52" s="21"/>
      <c r="Y52" s="21"/>
    </row>
    <row r="53" spans="3:26">
      <c r="C53" s="22" t="s">
        <v>74</v>
      </c>
      <c r="D53" s="21" t="e">
        <f>((D$48-D$47)*4/5) + D$47</f>
        <v>#REF!</v>
      </c>
      <c r="G53" s="21"/>
      <c r="H53" s="21"/>
      <c r="L53" s="22" t="s">
        <v>74</v>
      </c>
      <c r="M53" s="21" t="e">
        <f>((M$48-M$47)*4/5) + M$47</f>
        <v>#REF!</v>
      </c>
      <c r="P53" s="21"/>
      <c r="Q53" s="21"/>
      <c r="U53" s="22" t="s">
        <v>74</v>
      </c>
      <c r="V53" s="21" t="e">
        <f>(V$9-V$8)*4/5</f>
        <v>#REF!</v>
      </c>
      <c r="W53" s="22"/>
      <c r="X53" s="21"/>
      <c r="Y53" s="21"/>
    </row>
    <row r="54" spans="3:26" ht="6.75" customHeight="1"/>
    <row r="55" spans="3:26">
      <c r="C55" s="20"/>
      <c r="L55" s="20"/>
      <c r="P55" s="23"/>
      <c r="Q55" s="23"/>
      <c r="U55" s="20"/>
      <c r="Y55" s="23"/>
      <c r="Z55" s="23"/>
    </row>
    <row r="56" spans="3:26">
      <c r="C56" s="20"/>
      <c r="L56" s="20"/>
      <c r="P56" s="23"/>
      <c r="Q56" s="23"/>
      <c r="U56" s="20"/>
      <c r="Y56" s="23"/>
      <c r="Z56" s="23"/>
    </row>
    <row r="57" spans="3:26">
      <c r="C57" s="20"/>
      <c r="L57" s="20"/>
      <c r="P57" s="23"/>
      <c r="Q57" s="23"/>
      <c r="U57" s="20"/>
      <c r="Y57" s="23"/>
      <c r="Z57" s="23"/>
    </row>
    <row r="58" spans="3:26">
      <c r="C58" s="20"/>
      <c r="L58" s="20"/>
      <c r="P58" s="23"/>
      <c r="Q58" s="23"/>
      <c r="U58" s="20"/>
      <c r="Y58" s="23"/>
      <c r="Z58" s="23"/>
    </row>
    <row r="59" spans="3:26">
      <c r="C59" s="20"/>
      <c r="L59" s="20"/>
      <c r="P59" s="23"/>
      <c r="Q59" s="23"/>
      <c r="U59" s="20"/>
      <c r="Y59" s="23"/>
      <c r="Z59" s="23"/>
    </row>
    <row r="60" spans="3:26">
      <c r="C60" s="20"/>
      <c r="L60" s="20"/>
      <c r="P60" s="23"/>
      <c r="Q60" s="23"/>
      <c r="U60" s="20"/>
      <c r="Y60" s="23"/>
      <c r="Z60" s="23"/>
    </row>
    <row r="61" spans="3:26">
      <c r="C61" s="20"/>
      <c r="L61" s="20"/>
      <c r="P61" s="23"/>
      <c r="Q61" s="23"/>
      <c r="U61" s="20"/>
      <c r="Y61" s="23"/>
      <c r="Z61" s="23"/>
    </row>
    <row r="62" spans="3:26">
      <c r="C62" s="20"/>
      <c r="L62" s="20"/>
      <c r="P62" s="23"/>
      <c r="Q62" s="23"/>
      <c r="U62" s="20"/>
      <c r="Y62" s="23"/>
      <c r="Z62" s="23"/>
    </row>
    <row r="63" spans="3:26">
      <c r="C63" s="20"/>
      <c r="L63" s="20"/>
      <c r="P63" s="23"/>
      <c r="Q63" s="23"/>
      <c r="U63" s="20"/>
      <c r="Y63" s="23"/>
      <c r="Z63" s="23"/>
    </row>
    <row r="64" spans="3:26">
      <c r="C64" s="20"/>
      <c r="L64" s="20"/>
      <c r="P64" s="23"/>
      <c r="Q64" s="23"/>
      <c r="U64" s="20"/>
      <c r="Y64" s="23"/>
      <c r="Z64" s="23"/>
    </row>
    <row r="65" spans="3:26">
      <c r="C65" s="20"/>
      <c r="L65" s="20"/>
      <c r="P65" s="23"/>
      <c r="Q65" s="23"/>
      <c r="U65" s="20"/>
      <c r="Y65" s="23"/>
      <c r="Z65" s="23"/>
    </row>
    <row r="66" spans="3:26">
      <c r="C66" s="20"/>
      <c r="L66" s="20"/>
      <c r="P66" s="23"/>
      <c r="Q66" s="23"/>
      <c r="U66" s="20"/>
      <c r="Y66" s="23"/>
      <c r="Z66" s="23"/>
    </row>
    <row r="67" spans="3:26">
      <c r="C67" s="20"/>
      <c r="L67" s="20"/>
      <c r="P67" s="23"/>
      <c r="Q67" s="23"/>
      <c r="U67" s="20"/>
      <c r="Y67" s="23"/>
      <c r="Z67" s="23"/>
    </row>
    <row r="68" spans="3:26">
      <c r="C68" s="20"/>
      <c r="L68" s="20"/>
      <c r="P68" s="23"/>
      <c r="Q68" s="23"/>
      <c r="U68" s="20"/>
      <c r="Y68" s="23"/>
      <c r="Z68" s="23"/>
    </row>
    <row r="69" spans="3:26">
      <c r="C69" s="20"/>
      <c r="L69" s="20"/>
      <c r="P69" s="23"/>
      <c r="Q69" s="23"/>
      <c r="U69" s="20"/>
      <c r="Y69" s="23"/>
      <c r="Z69" s="23"/>
    </row>
    <row r="70" spans="3:26">
      <c r="C70" s="20"/>
      <c r="L70" s="20"/>
      <c r="P70" s="23"/>
      <c r="Q70" s="23"/>
      <c r="U70" s="20"/>
      <c r="Y70" s="23"/>
      <c r="Z70" s="23"/>
    </row>
    <row r="71" spans="3:26">
      <c r="C71" s="20"/>
      <c r="L71" s="20"/>
      <c r="P71" s="23"/>
      <c r="Q71" s="23"/>
      <c r="U71" s="20"/>
      <c r="Y71" s="23"/>
      <c r="Z71" s="23"/>
    </row>
    <row r="72" spans="3:26">
      <c r="C72" s="20"/>
      <c r="L72" s="20"/>
      <c r="P72" s="23"/>
      <c r="Q72" s="23"/>
      <c r="U72" s="20"/>
      <c r="Y72" s="23"/>
      <c r="Z72" s="23"/>
    </row>
    <row r="73" spans="3:26">
      <c r="C73" s="20"/>
      <c r="L73" s="20"/>
      <c r="P73" s="23"/>
      <c r="Q73" s="23"/>
      <c r="U73" s="20"/>
      <c r="Y73" s="23"/>
      <c r="Z73" s="23"/>
    </row>
    <row r="74" spans="3:26">
      <c r="C74" s="20"/>
      <c r="L74" s="20"/>
      <c r="P74" s="23"/>
      <c r="Q74" s="23"/>
      <c r="U74" s="20"/>
      <c r="Y74" s="23"/>
      <c r="Z74" s="23"/>
    </row>
    <row r="75" spans="3:26">
      <c r="C75" s="20"/>
      <c r="L75" s="20"/>
      <c r="P75" s="23"/>
      <c r="Q75" s="23"/>
      <c r="U75" s="20"/>
      <c r="Y75" s="23"/>
      <c r="Z75" s="23"/>
    </row>
    <row r="76" spans="3:26">
      <c r="C76" s="20"/>
      <c r="L76" s="20"/>
      <c r="P76" s="23"/>
      <c r="Q76" s="23"/>
      <c r="U76" s="20"/>
      <c r="Y76" s="23"/>
      <c r="Z76" s="23"/>
    </row>
    <row r="77" spans="3:26">
      <c r="C77" s="20"/>
      <c r="L77" s="20"/>
      <c r="P77" s="23"/>
      <c r="Q77" s="23"/>
      <c r="U77" s="20"/>
      <c r="Y77" s="23"/>
      <c r="Z77" s="23"/>
    </row>
    <row r="78" spans="3:26">
      <c r="C78" s="20"/>
      <c r="G78" s="21"/>
      <c r="H78" s="21"/>
      <c r="L78" s="20"/>
      <c r="P78" s="21"/>
      <c r="Q78" s="21"/>
      <c r="U78" s="20"/>
      <c r="Y78" s="21"/>
      <c r="Z78" s="21"/>
    </row>
    <row r="79" spans="3:26">
      <c r="G79" s="21"/>
      <c r="H79" s="21"/>
      <c r="P79" s="21"/>
      <c r="Q79" s="21"/>
      <c r="Y79" s="21"/>
      <c r="Z79" s="21"/>
    </row>
    <row r="80" spans="3:26">
      <c r="G80" s="21"/>
      <c r="H80" s="21"/>
      <c r="P80" s="21"/>
      <c r="Q80" s="21"/>
      <c r="Y80" s="21"/>
      <c r="Z80" s="21"/>
    </row>
    <row r="81" spans="3:5" ht="6.75" customHeight="1"/>
    <row r="82" spans="3:5">
      <c r="C82" s="20" t="s">
        <v>209</v>
      </c>
    </row>
    <row r="83" spans="3:5">
      <c r="C83" s="22" t="s">
        <v>210</v>
      </c>
      <c r="D83" s="22" t="e">
        <f>#REF!</f>
        <v>#REF!</v>
      </c>
    </row>
    <row r="84" spans="3:5">
      <c r="C84" s="22" t="s">
        <v>211</v>
      </c>
      <c r="D84" s="58" t="e">
        <f>#REF!</f>
        <v>#REF!</v>
      </c>
    </row>
    <row r="85" spans="3:5">
      <c r="C85" s="22" t="s">
        <v>212</v>
      </c>
      <c r="D85" s="58" t="e">
        <f>DEC2HEX(SUM(E90:E189))</f>
        <v>#REF!</v>
      </c>
    </row>
    <row r="86" spans="3:5">
      <c r="C86" s="22" t="s">
        <v>213</v>
      </c>
      <c r="D86" s="58" t="s">
        <v>214</v>
      </c>
    </row>
    <row r="87" spans="3:5">
      <c r="C87" s="22" t="s">
        <v>215</v>
      </c>
      <c r="D87" s="58" t="e">
        <f>IF(#REF!='Example Dashboard Calculations'!D86,1,0)</f>
        <v>#REF!</v>
      </c>
    </row>
    <row r="88" spans="3:5">
      <c r="C88" s="22" t="s">
        <v>216</v>
      </c>
      <c r="D88" s="58">
        <v>12345</v>
      </c>
    </row>
    <row r="90" spans="3:5">
      <c r="C90" s="26">
        <v>1</v>
      </c>
      <c r="D90" s="26" t="e">
        <f t="shared" ref="D90:D121" si="0">MID($D$83,C90,1)</f>
        <v>#REF!</v>
      </c>
      <c r="E90" s="26" t="e">
        <f>IF(MID($D$83,C90,1)="","",CODE(MID($D$83,C90,1))*$D$88)</f>
        <v>#REF!</v>
      </c>
    </row>
    <row r="91" spans="3:5">
      <c r="C91" s="26">
        <v>2</v>
      </c>
      <c r="D91" s="26" t="e">
        <f t="shared" si="0"/>
        <v>#REF!</v>
      </c>
      <c r="E91" s="26" t="e">
        <f t="shared" ref="E91:E154" si="1">IF(MID($D$83,C91,1)="","",CODE(MID($D$83,C91,1))*$D$88)</f>
        <v>#REF!</v>
      </c>
    </row>
    <row r="92" spans="3:5">
      <c r="C92" s="26">
        <v>3</v>
      </c>
      <c r="D92" s="26" t="e">
        <f t="shared" si="0"/>
        <v>#REF!</v>
      </c>
      <c r="E92" s="26" t="e">
        <f t="shared" si="1"/>
        <v>#REF!</v>
      </c>
    </row>
    <row r="93" spans="3:5">
      <c r="C93" s="26">
        <v>4</v>
      </c>
      <c r="D93" s="26" t="e">
        <f t="shared" si="0"/>
        <v>#REF!</v>
      </c>
      <c r="E93" s="26" t="e">
        <f t="shared" si="1"/>
        <v>#REF!</v>
      </c>
    </row>
    <row r="94" spans="3:5">
      <c r="C94" s="26">
        <v>5</v>
      </c>
      <c r="D94" s="26" t="e">
        <f t="shared" si="0"/>
        <v>#REF!</v>
      </c>
      <c r="E94" s="26" t="e">
        <f t="shared" si="1"/>
        <v>#REF!</v>
      </c>
    </row>
    <row r="95" spans="3:5">
      <c r="C95" s="26">
        <v>6</v>
      </c>
      <c r="D95" s="26" t="e">
        <f t="shared" si="0"/>
        <v>#REF!</v>
      </c>
      <c r="E95" s="26" t="e">
        <f t="shared" si="1"/>
        <v>#REF!</v>
      </c>
    </row>
    <row r="96" spans="3:5">
      <c r="C96" s="26">
        <v>7</v>
      </c>
      <c r="D96" s="26" t="e">
        <f t="shared" si="0"/>
        <v>#REF!</v>
      </c>
      <c r="E96" s="26" t="e">
        <f t="shared" si="1"/>
        <v>#REF!</v>
      </c>
    </row>
    <row r="97" spans="3:5">
      <c r="C97" s="26">
        <v>8</v>
      </c>
      <c r="D97" s="26" t="e">
        <f t="shared" si="0"/>
        <v>#REF!</v>
      </c>
      <c r="E97" s="26" t="e">
        <f t="shared" si="1"/>
        <v>#REF!</v>
      </c>
    </row>
    <row r="98" spans="3:5">
      <c r="C98" s="26">
        <v>9</v>
      </c>
      <c r="D98" s="26" t="e">
        <f t="shared" si="0"/>
        <v>#REF!</v>
      </c>
      <c r="E98" s="26" t="e">
        <f t="shared" si="1"/>
        <v>#REF!</v>
      </c>
    </row>
    <row r="99" spans="3:5">
      <c r="C99" s="26">
        <v>10</v>
      </c>
      <c r="D99" s="26" t="e">
        <f t="shared" si="0"/>
        <v>#REF!</v>
      </c>
      <c r="E99" s="26" t="e">
        <f t="shared" si="1"/>
        <v>#REF!</v>
      </c>
    </row>
    <row r="100" spans="3:5">
      <c r="C100" s="26">
        <v>11</v>
      </c>
      <c r="D100" s="26" t="e">
        <f t="shared" si="0"/>
        <v>#REF!</v>
      </c>
      <c r="E100" s="26" t="e">
        <f t="shared" si="1"/>
        <v>#REF!</v>
      </c>
    </row>
    <row r="101" spans="3:5">
      <c r="C101" s="26">
        <v>12</v>
      </c>
      <c r="D101" s="26" t="e">
        <f t="shared" si="0"/>
        <v>#REF!</v>
      </c>
      <c r="E101" s="26" t="e">
        <f t="shared" si="1"/>
        <v>#REF!</v>
      </c>
    </row>
    <row r="102" spans="3:5">
      <c r="C102" s="26">
        <v>13</v>
      </c>
      <c r="D102" s="26" t="e">
        <f t="shared" si="0"/>
        <v>#REF!</v>
      </c>
      <c r="E102" s="26" t="e">
        <f t="shared" si="1"/>
        <v>#REF!</v>
      </c>
    </row>
    <row r="103" spans="3:5">
      <c r="C103" s="26">
        <v>14</v>
      </c>
      <c r="D103" s="26" t="e">
        <f t="shared" si="0"/>
        <v>#REF!</v>
      </c>
      <c r="E103" s="26" t="e">
        <f t="shared" si="1"/>
        <v>#REF!</v>
      </c>
    </row>
    <row r="104" spans="3:5">
      <c r="C104" s="26">
        <v>15</v>
      </c>
      <c r="D104" s="26" t="e">
        <f t="shared" si="0"/>
        <v>#REF!</v>
      </c>
      <c r="E104" s="26" t="e">
        <f t="shared" si="1"/>
        <v>#REF!</v>
      </c>
    </row>
    <row r="105" spans="3:5">
      <c r="C105" s="26">
        <v>16</v>
      </c>
      <c r="D105" s="26" t="e">
        <f t="shared" si="0"/>
        <v>#REF!</v>
      </c>
      <c r="E105" s="26" t="e">
        <f t="shared" si="1"/>
        <v>#REF!</v>
      </c>
    </row>
    <row r="106" spans="3:5">
      <c r="C106" s="26">
        <v>17</v>
      </c>
      <c r="D106" s="26" t="e">
        <f t="shared" si="0"/>
        <v>#REF!</v>
      </c>
      <c r="E106" s="26" t="e">
        <f t="shared" si="1"/>
        <v>#REF!</v>
      </c>
    </row>
    <row r="107" spans="3:5">
      <c r="C107" s="26">
        <v>18</v>
      </c>
      <c r="D107" s="26" t="e">
        <f t="shared" si="0"/>
        <v>#REF!</v>
      </c>
      <c r="E107" s="26" t="e">
        <f t="shared" si="1"/>
        <v>#REF!</v>
      </c>
    </row>
    <row r="108" spans="3:5">
      <c r="C108" s="26">
        <v>19</v>
      </c>
      <c r="D108" s="26" t="e">
        <f t="shared" si="0"/>
        <v>#REF!</v>
      </c>
      <c r="E108" s="26" t="e">
        <f t="shared" si="1"/>
        <v>#REF!</v>
      </c>
    </row>
    <row r="109" spans="3:5">
      <c r="C109" s="26">
        <v>20</v>
      </c>
      <c r="D109" s="26" t="e">
        <f t="shared" si="0"/>
        <v>#REF!</v>
      </c>
      <c r="E109" s="26" t="e">
        <f t="shared" si="1"/>
        <v>#REF!</v>
      </c>
    </row>
    <row r="110" spans="3:5">
      <c r="C110" s="26">
        <v>21</v>
      </c>
      <c r="D110" s="26" t="e">
        <f t="shared" si="0"/>
        <v>#REF!</v>
      </c>
      <c r="E110" s="26" t="e">
        <f t="shared" si="1"/>
        <v>#REF!</v>
      </c>
    </row>
    <row r="111" spans="3:5">
      <c r="C111" s="26">
        <v>22</v>
      </c>
      <c r="D111" s="26" t="e">
        <f t="shared" si="0"/>
        <v>#REF!</v>
      </c>
      <c r="E111" s="26" t="e">
        <f t="shared" si="1"/>
        <v>#REF!</v>
      </c>
    </row>
    <row r="112" spans="3:5">
      <c r="C112" s="26">
        <v>23</v>
      </c>
      <c r="D112" s="26" t="e">
        <f t="shared" si="0"/>
        <v>#REF!</v>
      </c>
      <c r="E112" s="26" t="e">
        <f t="shared" si="1"/>
        <v>#REF!</v>
      </c>
    </row>
    <row r="113" spans="3:5">
      <c r="C113" s="26">
        <v>24</v>
      </c>
      <c r="D113" s="26" t="e">
        <f t="shared" si="0"/>
        <v>#REF!</v>
      </c>
      <c r="E113" s="26" t="e">
        <f t="shared" si="1"/>
        <v>#REF!</v>
      </c>
    </row>
    <row r="114" spans="3:5">
      <c r="C114" s="26">
        <v>25</v>
      </c>
      <c r="D114" s="26" t="e">
        <f t="shared" si="0"/>
        <v>#REF!</v>
      </c>
      <c r="E114" s="26" t="e">
        <f t="shared" si="1"/>
        <v>#REF!</v>
      </c>
    </row>
    <row r="115" spans="3:5">
      <c r="C115" s="26">
        <v>26</v>
      </c>
      <c r="D115" s="26" t="e">
        <f t="shared" si="0"/>
        <v>#REF!</v>
      </c>
      <c r="E115" s="26" t="e">
        <f t="shared" si="1"/>
        <v>#REF!</v>
      </c>
    </row>
    <row r="116" spans="3:5">
      <c r="C116" s="26">
        <v>27</v>
      </c>
      <c r="D116" s="26" t="e">
        <f t="shared" si="0"/>
        <v>#REF!</v>
      </c>
      <c r="E116" s="26" t="e">
        <f t="shared" si="1"/>
        <v>#REF!</v>
      </c>
    </row>
    <row r="117" spans="3:5">
      <c r="C117" s="26">
        <v>28</v>
      </c>
      <c r="D117" s="26" t="e">
        <f t="shared" si="0"/>
        <v>#REF!</v>
      </c>
      <c r="E117" s="26" t="e">
        <f t="shared" si="1"/>
        <v>#REF!</v>
      </c>
    </row>
    <row r="118" spans="3:5">
      <c r="C118" s="26">
        <v>29</v>
      </c>
      <c r="D118" s="26" t="e">
        <f t="shared" si="0"/>
        <v>#REF!</v>
      </c>
      <c r="E118" s="26" t="e">
        <f t="shared" si="1"/>
        <v>#REF!</v>
      </c>
    </row>
    <row r="119" spans="3:5">
      <c r="C119" s="26">
        <v>30</v>
      </c>
      <c r="D119" s="26" t="e">
        <f t="shared" si="0"/>
        <v>#REF!</v>
      </c>
      <c r="E119" s="26" t="e">
        <f t="shared" si="1"/>
        <v>#REF!</v>
      </c>
    </row>
    <row r="120" spans="3:5">
      <c r="C120" s="26">
        <v>31</v>
      </c>
      <c r="D120" s="26" t="e">
        <f t="shared" si="0"/>
        <v>#REF!</v>
      </c>
      <c r="E120" s="26" t="e">
        <f t="shared" si="1"/>
        <v>#REF!</v>
      </c>
    </row>
    <row r="121" spans="3:5">
      <c r="C121" s="26">
        <v>32</v>
      </c>
      <c r="D121" s="26" t="e">
        <f t="shared" si="0"/>
        <v>#REF!</v>
      </c>
      <c r="E121" s="26" t="e">
        <f t="shared" si="1"/>
        <v>#REF!</v>
      </c>
    </row>
    <row r="122" spans="3:5">
      <c r="C122" s="26">
        <v>33</v>
      </c>
      <c r="D122" s="26" t="e">
        <f t="shared" ref="D122:D153" si="2">MID($D$83,C122,1)</f>
        <v>#REF!</v>
      </c>
      <c r="E122" s="26" t="e">
        <f t="shared" si="1"/>
        <v>#REF!</v>
      </c>
    </row>
    <row r="123" spans="3:5">
      <c r="C123" s="26">
        <v>34</v>
      </c>
      <c r="D123" s="26" t="e">
        <f t="shared" si="2"/>
        <v>#REF!</v>
      </c>
      <c r="E123" s="26" t="e">
        <f t="shared" si="1"/>
        <v>#REF!</v>
      </c>
    </row>
    <row r="124" spans="3:5">
      <c r="C124" s="26">
        <v>35</v>
      </c>
      <c r="D124" s="26" t="e">
        <f t="shared" si="2"/>
        <v>#REF!</v>
      </c>
      <c r="E124" s="26" t="e">
        <f t="shared" si="1"/>
        <v>#REF!</v>
      </c>
    </row>
    <row r="125" spans="3:5">
      <c r="C125" s="26">
        <v>36</v>
      </c>
      <c r="D125" s="26" t="e">
        <f t="shared" si="2"/>
        <v>#REF!</v>
      </c>
      <c r="E125" s="26" t="e">
        <f t="shared" si="1"/>
        <v>#REF!</v>
      </c>
    </row>
    <row r="126" spans="3:5">
      <c r="C126" s="26">
        <v>37</v>
      </c>
      <c r="D126" s="26" t="e">
        <f t="shared" si="2"/>
        <v>#REF!</v>
      </c>
      <c r="E126" s="26" t="e">
        <f t="shared" si="1"/>
        <v>#REF!</v>
      </c>
    </row>
    <row r="127" spans="3:5">
      <c r="C127" s="26">
        <v>38</v>
      </c>
      <c r="D127" s="26" t="e">
        <f t="shared" si="2"/>
        <v>#REF!</v>
      </c>
      <c r="E127" s="26" t="e">
        <f t="shared" si="1"/>
        <v>#REF!</v>
      </c>
    </row>
    <row r="128" spans="3:5">
      <c r="C128" s="26">
        <v>39</v>
      </c>
      <c r="D128" s="26" t="e">
        <f t="shared" si="2"/>
        <v>#REF!</v>
      </c>
      <c r="E128" s="26" t="e">
        <f t="shared" si="1"/>
        <v>#REF!</v>
      </c>
    </row>
    <row r="129" spans="3:5">
      <c r="C129" s="26">
        <v>40</v>
      </c>
      <c r="D129" s="26" t="e">
        <f t="shared" si="2"/>
        <v>#REF!</v>
      </c>
      <c r="E129" s="26" t="e">
        <f t="shared" si="1"/>
        <v>#REF!</v>
      </c>
    </row>
    <row r="130" spans="3:5">
      <c r="C130" s="26">
        <v>41</v>
      </c>
      <c r="D130" s="26" t="e">
        <f t="shared" si="2"/>
        <v>#REF!</v>
      </c>
      <c r="E130" s="26" t="e">
        <f t="shared" si="1"/>
        <v>#REF!</v>
      </c>
    </row>
    <row r="131" spans="3:5">
      <c r="C131" s="26">
        <v>42</v>
      </c>
      <c r="D131" s="26" t="e">
        <f t="shared" si="2"/>
        <v>#REF!</v>
      </c>
      <c r="E131" s="26" t="e">
        <f t="shared" si="1"/>
        <v>#REF!</v>
      </c>
    </row>
    <row r="132" spans="3:5">
      <c r="C132" s="26">
        <v>43</v>
      </c>
      <c r="D132" s="26" t="e">
        <f t="shared" si="2"/>
        <v>#REF!</v>
      </c>
      <c r="E132" s="26" t="e">
        <f t="shared" si="1"/>
        <v>#REF!</v>
      </c>
    </row>
    <row r="133" spans="3:5">
      <c r="C133" s="26">
        <v>44</v>
      </c>
      <c r="D133" s="26" t="e">
        <f t="shared" si="2"/>
        <v>#REF!</v>
      </c>
      <c r="E133" s="26" t="e">
        <f t="shared" si="1"/>
        <v>#REF!</v>
      </c>
    </row>
    <row r="134" spans="3:5">
      <c r="C134" s="26">
        <v>45</v>
      </c>
      <c r="D134" s="26" t="e">
        <f t="shared" si="2"/>
        <v>#REF!</v>
      </c>
      <c r="E134" s="26" t="e">
        <f t="shared" si="1"/>
        <v>#REF!</v>
      </c>
    </row>
    <row r="135" spans="3:5">
      <c r="C135" s="26">
        <v>46</v>
      </c>
      <c r="D135" s="26" t="e">
        <f t="shared" si="2"/>
        <v>#REF!</v>
      </c>
      <c r="E135" s="26" t="e">
        <f t="shared" si="1"/>
        <v>#REF!</v>
      </c>
    </row>
    <row r="136" spans="3:5">
      <c r="C136" s="26">
        <v>47</v>
      </c>
      <c r="D136" s="26" t="e">
        <f t="shared" si="2"/>
        <v>#REF!</v>
      </c>
      <c r="E136" s="26" t="e">
        <f t="shared" si="1"/>
        <v>#REF!</v>
      </c>
    </row>
    <row r="137" spans="3:5">
      <c r="C137" s="26">
        <v>48</v>
      </c>
      <c r="D137" s="26" t="e">
        <f t="shared" si="2"/>
        <v>#REF!</v>
      </c>
      <c r="E137" s="26" t="e">
        <f t="shared" si="1"/>
        <v>#REF!</v>
      </c>
    </row>
    <row r="138" spans="3:5">
      <c r="C138" s="26">
        <v>49</v>
      </c>
      <c r="D138" s="26" t="e">
        <f t="shared" si="2"/>
        <v>#REF!</v>
      </c>
      <c r="E138" s="26" t="e">
        <f t="shared" si="1"/>
        <v>#REF!</v>
      </c>
    </row>
    <row r="139" spans="3:5">
      <c r="C139" s="26">
        <v>50</v>
      </c>
      <c r="D139" s="26" t="e">
        <f t="shared" si="2"/>
        <v>#REF!</v>
      </c>
      <c r="E139" s="26" t="e">
        <f t="shared" si="1"/>
        <v>#REF!</v>
      </c>
    </row>
    <row r="140" spans="3:5">
      <c r="C140" s="26">
        <v>51</v>
      </c>
      <c r="D140" s="26" t="e">
        <f t="shared" si="2"/>
        <v>#REF!</v>
      </c>
      <c r="E140" s="26" t="e">
        <f t="shared" si="1"/>
        <v>#REF!</v>
      </c>
    </row>
    <row r="141" spans="3:5">
      <c r="C141" s="26">
        <v>52</v>
      </c>
      <c r="D141" s="26" t="e">
        <f t="shared" si="2"/>
        <v>#REF!</v>
      </c>
      <c r="E141" s="26" t="e">
        <f t="shared" si="1"/>
        <v>#REF!</v>
      </c>
    </row>
    <row r="142" spans="3:5">
      <c r="C142" s="26">
        <v>53</v>
      </c>
      <c r="D142" s="26" t="e">
        <f t="shared" si="2"/>
        <v>#REF!</v>
      </c>
      <c r="E142" s="26" t="e">
        <f t="shared" si="1"/>
        <v>#REF!</v>
      </c>
    </row>
    <row r="143" spans="3:5">
      <c r="C143" s="26">
        <v>54</v>
      </c>
      <c r="D143" s="26" t="e">
        <f t="shared" si="2"/>
        <v>#REF!</v>
      </c>
      <c r="E143" s="26" t="e">
        <f t="shared" si="1"/>
        <v>#REF!</v>
      </c>
    </row>
    <row r="144" spans="3:5">
      <c r="C144" s="26">
        <v>55</v>
      </c>
      <c r="D144" s="26" t="e">
        <f t="shared" si="2"/>
        <v>#REF!</v>
      </c>
      <c r="E144" s="26" t="e">
        <f t="shared" si="1"/>
        <v>#REF!</v>
      </c>
    </row>
    <row r="145" spans="3:5">
      <c r="C145" s="26">
        <v>56</v>
      </c>
      <c r="D145" s="26" t="e">
        <f t="shared" si="2"/>
        <v>#REF!</v>
      </c>
      <c r="E145" s="26" t="e">
        <f t="shared" si="1"/>
        <v>#REF!</v>
      </c>
    </row>
    <row r="146" spans="3:5">
      <c r="C146" s="26">
        <v>57</v>
      </c>
      <c r="D146" s="26" t="e">
        <f t="shared" si="2"/>
        <v>#REF!</v>
      </c>
      <c r="E146" s="26" t="e">
        <f t="shared" si="1"/>
        <v>#REF!</v>
      </c>
    </row>
    <row r="147" spans="3:5">
      <c r="C147" s="26">
        <v>58</v>
      </c>
      <c r="D147" s="26" t="e">
        <f t="shared" si="2"/>
        <v>#REF!</v>
      </c>
      <c r="E147" s="26" t="e">
        <f t="shared" si="1"/>
        <v>#REF!</v>
      </c>
    </row>
    <row r="148" spans="3:5">
      <c r="C148" s="26">
        <v>59</v>
      </c>
      <c r="D148" s="26" t="e">
        <f t="shared" si="2"/>
        <v>#REF!</v>
      </c>
      <c r="E148" s="26" t="e">
        <f t="shared" si="1"/>
        <v>#REF!</v>
      </c>
    </row>
    <row r="149" spans="3:5">
      <c r="C149" s="26">
        <v>60</v>
      </c>
      <c r="D149" s="26" t="e">
        <f t="shared" si="2"/>
        <v>#REF!</v>
      </c>
      <c r="E149" s="26" t="e">
        <f t="shared" si="1"/>
        <v>#REF!</v>
      </c>
    </row>
    <row r="150" spans="3:5">
      <c r="C150" s="26">
        <v>61</v>
      </c>
      <c r="D150" s="26" t="e">
        <f t="shared" si="2"/>
        <v>#REF!</v>
      </c>
      <c r="E150" s="26" t="e">
        <f t="shared" si="1"/>
        <v>#REF!</v>
      </c>
    </row>
    <row r="151" spans="3:5">
      <c r="C151" s="26">
        <v>62</v>
      </c>
      <c r="D151" s="26" t="e">
        <f t="shared" si="2"/>
        <v>#REF!</v>
      </c>
      <c r="E151" s="26" t="e">
        <f t="shared" si="1"/>
        <v>#REF!</v>
      </c>
    </row>
    <row r="152" spans="3:5">
      <c r="C152" s="26">
        <v>63</v>
      </c>
      <c r="D152" s="26" t="e">
        <f t="shared" si="2"/>
        <v>#REF!</v>
      </c>
      <c r="E152" s="26" t="e">
        <f t="shared" si="1"/>
        <v>#REF!</v>
      </c>
    </row>
    <row r="153" spans="3:5">
      <c r="C153" s="26">
        <v>64</v>
      </c>
      <c r="D153" s="26" t="e">
        <f t="shared" si="2"/>
        <v>#REF!</v>
      </c>
      <c r="E153" s="26" t="e">
        <f t="shared" si="1"/>
        <v>#REF!</v>
      </c>
    </row>
    <row r="154" spans="3:5">
      <c r="C154" s="26">
        <v>65</v>
      </c>
      <c r="D154" s="26" t="e">
        <f t="shared" ref="D154:D185" si="3">MID($D$83,C154,1)</f>
        <v>#REF!</v>
      </c>
      <c r="E154" s="26" t="e">
        <f t="shared" si="1"/>
        <v>#REF!</v>
      </c>
    </row>
    <row r="155" spans="3:5">
      <c r="C155" s="26">
        <v>66</v>
      </c>
      <c r="D155" s="26" t="e">
        <f t="shared" si="3"/>
        <v>#REF!</v>
      </c>
      <c r="E155" s="26" t="e">
        <f t="shared" ref="E155:E189" si="4">IF(MID($D$83,C155,1)="","",CODE(MID($D$83,C155,1))*$D$88)</f>
        <v>#REF!</v>
      </c>
    </row>
    <row r="156" spans="3:5">
      <c r="C156" s="26">
        <v>67</v>
      </c>
      <c r="D156" s="26" t="e">
        <f t="shared" si="3"/>
        <v>#REF!</v>
      </c>
      <c r="E156" s="26" t="e">
        <f t="shared" si="4"/>
        <v>#REF!</v>
      </c>
    </row>
    <row r="157" spans="3:5">
      <c r="C157" s="26">
        <v>68</v>
      </c>
      <c r="D157" s="26" t="e">
        <f t="shared" si="3"/>
        <v>#REF!</v>
      </c>
      <c r="E157" s="26" t="e">
        <f t="shared" si="4"/>
        <v>#REF!</v>
      </c>
    </row>
    <row r="158" spans="3:5">
      <c r="C158" s="26">
        <v>69</v>
      </c>
      <c r="D158" s="26" t="e">
        <f t="shared" si="3"/>
        <v>#REF!</v>
      </c>
      <c r="E158" s="26" t="e">
        <f t="shared" si="4"/>
        <v>#REF!</v>
      </c>
    </row>
    <row r="159" spans="3:5">
      <c r="C159" s="26">
        <v>70</v>
      </c>
      <c r="D159" s="26" t="e">
        <f t="shared" si="3"/>
        <v>#REF!</v>
      </c>
      <c r="E159" s="26" t="e">
        <f t="shared" si="4"/>
        <v>#REF!</v>
      </c>
    </row>
    <row r="160" spans="3:5">
      <c r="C160" s="26">
        <v>71</v>
      </c>
      <c r="D160" s="26" t="e">
        <f t="shared" si="3"/>
        <v>#REF!</v>
      </c>
      <c r="E160" s="26" t="e">
        <f t="shared" si="4"/>
        <v>#REF!</v>
      </c>
    </row>
    <row r="161" spans="3:5">
      <c r="C161" s="26">
        <v>72</v>
      </c>
      <c r="D161" s="26" t="e">
        <f t="shared" si="3"/>
        <v>#REF!</v>
      </c>
      <c r="E161" s="26" t="e">
        <f t="shared" si="4"/>
        <v>#REF!</v>
      </c>
    </row>
    <row r="162" spans="3:5">
      <c r="C162" s="26">
        <v>73</v>
      </c>
      <c r="D162" s="26" t="e">
        <f t="shared" si="3"/>
        <v>#REF!</v>
      </c>
      <c r="E162" s="26" t="e">
        <f t="shared" si="4"/>
        <v>#REF!</v>
      </c>
    </row>
    <row r="163" spans="3:5">
      <c r="C163" s="26">
        <v>74</v>
      </c>
      <c r="D163" s="26" t="e">
        <f t="shared" si="3"/>
        <v>#REF!</v>
      </c>
      <c r="E163" s="26" t="e">
        <f t="shared" si="4"/>
        <v>#REF!</v>
      </c>
    </row>
    <row r="164" spans="3:5">
      <c r="C164" s="26">
        <v>75</v>
      </c>
      <c r="D164" s="26" t="e">
        <f t="shared" si="3"/>
        <v>#REF!</v>
      </c>
      <c r="E164" s="26" t="e">
        <f t="shared" si="4"/>
        <v>#REF!</v>
      </c>
    </row>
    <row r="165" spans="3:5">
      <c r="C165" s="26">
        <v>76</v>
      </c>
      <c r="D165" s="26" t="e">
        <f t="shared" si="3"/>
        <v>#REF!</v>
      </c>
      <c r="E165" s="26" t="e">
        <f t="shared" si="4"/>
        <v>#REF!</v>
      </c>
    </row>
    <row r="166" spans="3:5">
      <c r="C166" s="26">
        <v>77</v>
      </c>
      <c r="D166" s="26" t="e">
        <f t="shared" si="3"/>
        <v>#REF!</v>
      </c>
      <c r="E166" s="26" t="e">
        <f t="shared" si="4"/>
        <v>#REF!</v>
      </c>
    </row>
    <row r="167" spans="3:5">
      <c r="C167" s="26">
        <v>78</v>
      </c>
      <c r="D167" s="26" t="e">
        <f t="shared" si="3"/>
        <v>#REF!</v>
      </c>
      <c r="E167" s="26" t="e">
        <f t="shared" si="4"/>
        <v>#REF!</v>
      </c>
    </row>
    <row r="168" spans="3:5">
      <c r="C168" s="26">
        <v>79</v>
      </c>
      <c r="D168" s="26" t="e">
        <f t="shared" si="3"/>
        <v>#REF!</v>
      </c>
      <c r="E168" s="26" t="e">
        <f t="shared" si="4"/>
        <v>#REF!</v>
      </c>
    </row>
    <row r="169" spans="3:5">
      <c r="C169" s="26">
        <v>80</v>
      </c>
      <c r="D169" s="26" t="e">
        <f t="shared" si="3"/>
        <v>#REF!</v>
      </c>
      <c r="E169" s="26" t="e">
        <f t="shared" si="4"/>
        <v>#REF!</v>
      </c>
    </row>
    <row r="170" spans="3:5">
      <c r="C170" s="26">
        <v>81</v>
      </c>
      <c r="D170" s="26" t="e">
        <f t="shared" si="3"/>
        <v>#REF!</v>
      </c>
      <c r="E170" s="26" t="e">
        <f t="shared" si="4"/>
        <v>#REF!</v>
      </c>
    </row>
    <row r="171" spans="3:5">
      <c r="C171" s="26">
        <v>82</v>
      </c>
      <c r="D171" s="26" t="e">
        <f t="shared" si="3"/>
        <v>#REF!</v>
      </c>
      <c r="E171" s="26" t="e">
        <f t="shared" si="4"/>
        <v>#REF!</v>
      </c>
    </row>
    <row r="172" spans="3:5">
      <c r="C172" s="26">
        <v>83</v>
      </c>
      <c r="D172" s="26" t="e">
        <f t="shared" si="3"/>
        <v>#REF!</v>
      </c>
      <c r="E172" s="26" t="e">
        <f t="shared" si="4"/>
        <v>#REF!</v>
      </c>
    </row>
    <row r="173" spans="3:5">
      <c r="C173" s="26">
        <v>84</v>
      </c>
      <c r="D173" s="26" t="e">
        <f t="shared" si="3"/>
        <v>#REF!</v>
      </c>
      <c r="E173" s="26" t="e">
        <f t="shared" si="4"/>
        <v>#REF!</v>
      </c>
    </row>
    <row r="174" spans="3:5">
      <c r="C174" s="26">
        <v>85</v>
      </c>
      <c r="D174" s="26" t="e">
        <f t="shared" si="3"/>
        <v>#REF!</v>
      </c>
      <c r="E174" s="26" t="e">
        <f t="shared" si="4"/>
        <v>#REF!</v>
      </c>
    </row>
    <row r="175" spans="3:5">
      <c r="C175" s="26">
        <v>86</v>
      </c>
      <c r="D175" s="26" t="e">
        <f t="shared" si="3"/>
        <v>#REF!</v>
      </c>
      <c r="E175" s="26" t="e">
        <f t="shared" si="4"/>
        <v>#REF!</v>
      </c>
    </row>
    <row r="176" spans="3:5">
      <c r="C176" s="26">
        <v>87</v>
      </c>
      <c r="D176" s="26" t="e">
        <f t="shared" si="3"/>
        <v>#REF!</v>
      </c>
      <c r="E176" s="26" t="e">
        <f t="shared" si="4"/>
        <v>#REF!</v>
      </c>
    </row>
    <row r="177" spans="3:5">
      <c r="C177" s="26">
        <v>88</v>
      </c>
      <c r="D177" s="26" t="e">
        <f t="shared" si="3"/>
        <v>#REF!</v>
      </c>
      <c r="E177" s="26" t="e">
        <f t="shared" si="4"/>
        <v>#REF!</v>
      </c>
    </row>
    <row r="178" spans="3:5">
      <c r="C178" s="26">
        <v>89</v>
      </c>
      <c r="D178" s="26" t="e">
        <f t="shared" si="3"/>
        <v>#REF!</v>
      </c>
      <c r="E178" s="26" t="e">
        <f t="shared" si="4"/>
        <v>#REF!</v>
      </c>
    </row>
    <row r="179" spans="3:5">
      <c r="C179" s="26">
        <v>90</v>
      </c>
      <c r="D179" s="26" t="e">
        <f t="shared" si="3"/>
        <v>#REF!</v>
      </c>
      <c r="E179" s="26" t="e">
        <f t="shared" si="4"/>
        <v>#REF!</v>
      </c>
    </row>
    <row r="180" spans="3:5">
      <c r="C180" s="26">
        <v>91</v>
      </c>
      <c r="D180" s="26" t="e">
        <f t="shared" si="3"/>
        <v>#REF!</v>
      </c>
      <c r="E180" s="26" t="e">
        <f t="shared" si="4"/>
        <v>#REF!</v>
      </c>
    </row>
    <row r="181" spans="3:5">
      <c r="C181" s="26">
        <v>92</v>
      </c>
      <c r="D181" s="26" t="e">
        <f t="shared" si="3"/>
        <v>#REF!</v>
      </c>
      <c r="E181" s="26" t="e">
        <f t="shared" si="4"/>
        <v>#REF!</v>
      </c>
    </row>
    <row r="182" spans="3:5">
      <c r="C182" s="26">
        <v>93</v>
      </c>
      <c r="D182" s="26" t="e">
        <f t="shared" si="3"/>
        <v>#REF!</v>
      </c>
      <c r="E182" s="26" t="e">
        <f t="shared" si="4"/>
        <v>#REF!</v>
      </c>
    </row>
    <row r="183" spans="3:5">
      <c r="C183" s="26">
        <v>94</v>
      </c>
      <c r="D183" s="26" t="e">
        <f t="shared" si="3"/>
        <v>#REF!</v>
      </c>
      <c r="E183" s="26" t="e">
        <f t="shared" si="4"/>
        <v>#REF!</v>
      </c>
    </row>
    <row r="184" spans="3:5">
      <c r="C184" s="26">
        <v>95</v>
      </c>
      <c r="D184" s="26" t="e">
        <f t="shared" si="3"/>
        <v>#REF!</v>
      </c>
      <c r="E184" s="26" t="e">
        <f t="shared" si="4"/>
        <v>#REF!</v>
      </c>
    </row>
    <row r="185" spans="3:5">
      <c r="C185" s="26">
        <v>96</v>
      </c>
      <c r="D185" s="26" t="e">
        <f t="shared" si="3"/>
        <v>#REF!</v>
      </c>
      <c r="E185" s="26" t="e">
        <f t="shared" si="4"/>
        <v>#REF!</v>
      </c>
    </row>
    <row r="186" spans="3:5">
      <c r="C186" s="26">
        <v>97</v>
      </c>
      <c r="D186" s="26" t="e">
        <f>MID($D$83,C186,1)</f>
        <v>#REF!</v>
      </c>
      <c r="E186" s="26" t="e">
        <f t="shared" si="4"/>
        <v>#REF!</v>
      </c>
    </row>
    <row r="187" spans="3:5">
      <c r="C187" s="26">
        <v>98</v>
      </c>
      <c r="D187" s="26" t="e">
        <f>MID($D$83,C187,1)</f>
        <v>#REF!</v>
      </c>
      <c r="E187" s="26" t="e">
        <f t="shared" si="4"/>
        <v>#REF!</v>
      </c>
    </row>
    <row r="188" spans="3:5">
      <c r="C188" s="26">
        <v>99</v>
      </c>
      <c r="D188" s="26" t="e">
        <f>MID($D$83,C188,1)</f>
        <v>#REF!</v>
      </c>
      <c r="E188" s="26" t="e">
        <f t="shared" si="4"/>
        <v>#REF!</v>
      </c>
    </row>
    <row r="189" spans="3:5">
      <c r="C189" s="26">
        <v>100</v>
      </c>
      <c r="D189" s="26" t="e">
        <f>MID($D$83,C189,1)</f>
        <v>#REF!</v>
      </c>
      <c r="E189" s="26" t="e">
        <f t="shared" si="4"/>
        <v>#REF!</v>
      </c>
    </row>
    <row r="190" spans="3:5">
      <c r="D190" s="26"/>
    </row>
    <row r="191" spans="3:5">
      <c r="D191" s="26"/>
    </row>
  </sheetData>
  <sheetProtection password="D36E" sheet="1" objects="1" scenarios="1" selectLockedCells="1" selectUnlockedCells="1"/>
  <pageMargins left="0.7" right="0.7" top="0.75" bottom="0.75" header="0.3" footer="0.3"/>
  <pageSetup paperSize="9" orientation="portrait" horizontalDpi="2400" verticalDpi="24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5569807A5021458ACFA7E4BA02F69D" ma:contentTypeVersion="16" ma:contentTypeDescription="Crée un document." ma:contentTypeScope="" ma:versionID="14972ccaf9548a3d2a44ca05776cb760">
  <xsd:schema xmlns:xsd="http://www.w3.org/2001/XMLSchema" xmlns:xs="http://www.w3.org/2001/XMLSchema" xmlns:p="http://schemas.microsoft.com/office/2006/metadata/properties" xmlns:ns2="55cfba0b-6cb1-4aaa-a117-2f60f3753410" xmlns:ns3="49e5a3dc-ef00-451b-ab24-31d84fa0ca88" targetNamespace="http://schemas.microsoft.com/office/2006/metadata/properties" ma:root="true" ma:fieldsID="19666430b4befb2aee00b411085a2b0c" ns2:_="" ns3:_="">
    <xsd:import namespace="55cfba0b-6cb1-4aaa-a117-2f60f3753410"/>
    <xsd:import namespace="49e5a3dc-ef00-451b-ab24-31d84fa0ca8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cfba0b-6cb1-4aaa-a117-2f60f37534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alises d’images" ma:readOnly="false" ma:fieldId="{5cf76f15-5ced-4ddc-b409-7134ff3c332f}" ma:taxonomyMulti="true" ma:sspId="abb9ee42-87fc-4909-b493-29d4d0a01fb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9e5a3dc-ef00-451b-ab24-31d84fa0ca8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5252a94-edb2-41ed-97d6-90d2e577c702}" ma:internalName="TaxCatchAll" ma:showField="CatchAllData" ma:web="49e5a3dc-ef00-451b-ab24-31d84fa0ca88">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9e5a3dc-ef00-451b-ab24-31d84fa0ca88" xsi:nil="true"/>
    <lcf76f155ced4ddcb4097134ff3c332f xmlns="55cfba0b-6cb1-4aaa-a117-2f60f375341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28382E-EE4A-4AC3-B552-32E02F3E9206}"/>
</file>

<file path=customXml/itemProps2.xml><?xml version="1.0" encoding="utf-8"?>
<ds:datastoreItem xmlns:ds="http://schemas.openxmlformats.org/officeDocument/2006/customXml" ds:itemID="{8B7A78C2-7B44-4112-BD6F-CA56B4ADAF73}"/>
</file>

<file path=customXml/itemProps3.xml><?xml version="1.0" encoding="utf-8"?>
<ds:datastoreItem xmlns:ds="http://schemas.openxmlformats.org/officeDocument/2006/customXml" ds:itemID="{4D4A1E45-EB7F-4701-A61A-9CC4599CD1A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 Boyes</dc:creator>
  <cp:keywords/>
  <dc:description/>
  <cp:lastModifiedBy>Eric BOYES</cp:lastModifiedBy>
  <cp:revision/>
  <dcterms:created xsi:type="dcterms:W3CDTF">2011-03-10T14:12:57Z</dcterms:created>
  <dcterms:modified xsi:type="dcterms:W3CDTF">2026-06-02T13:05:32Z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0x0101009E5569807A5021458ACFA7E4BA02F69D</vt:lpwstr>
  </property>
  <property fmtid="{D5CDD505-2E9C-101B-9397-08002B2CF9AE}" pid="3" name="MediaServiceImageTags">
    <vt:lpwstr/>
  </property>
</Properties>
</file>